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2" firstSheet="16" activeTab="30"/>
  </bookViews>
  <sheets>
    <sheet name="БСШ" sheetId="1" r:id="rId1"/>
    <sheet name="В.Вяз" sheetId="2" r:id="rId2"/>
    <sheet name="Держ" sheetId="3" r:id="rId3"/>
    <sheet name="Елш-1" sheetId="4" r:id="rId4"/>
    <sheet name="Жил" sheetId="5" r:id="rId5"/>
    <sheet name="Искр" sheetId="6" r:id="rId6"/>
    <sheet name="Красн" sheetId="7" r:id="rId7"/>
    <sheet name="Колт" sheetId="8" r:id="rId8"/>
    <sheet name="Мог" sheetId="9" r:id="rId9"/>
    <sheet name="Н.ал" sheetId="10" r:id="rId10"/>
    <sheet name="Палим" sheetId="11" r:id="rId11"/>
    <sheet name="Подк" sheetId="12" r:id="rId12"/>
    <sheet name="Преобр" sheetId="13" r:id="rId13"/>
    <sheet name="Проск" sheetId="14" r:id="rId14"/>
    <sheet name="Сух" sheetId="15" r:id="rId15"/>
    <sheet name="Туп" sheetId="16" r:id="rId16"/>
    <sheet name="Троицк" sheetId="17" r:id="rId17"/>
    <sheet name="Алд" sheetId="18" r:id="rId18"/>
    <sheet name="БОШ" sheetId="19" r:id="rId19"/>
    <sheet name="Берез" sheetId="20" r:id="rId20"/>
    <sheet name="Дмитр" sheetId="21" r:id="rId21"/>
    <sheet name="Елх" sheetId="22" r:id="rId22"/>
    <sheet name="К.сарма" sheetId="23" r:id="rId23"/>
    <sheet name="Кр.слоб" sheetId="24" r:id="rId24"/>
    <sheet name="Л.Пол" sheetId="25" r:id="rId25"/>
    <sheet name="Лип" sheetId="26" r:id="rId26"/>
    <sheet name="Н.тепл" sheetId="27" r:id="rId27"/>
    <sheet name="Н.Вяз" sheetId="28" r:id="rId28"/>
    <sheet name="Перевоз" sheetId="29" r:id="rId29"/>
    <sheet name="С.алек" sheetId="30" r:id="rId30"/>
    <sheet name="Ст.тепл" sheetId="31" r:id="rId31"/>
    <sheet name="Тверд" sheetId="32" r:id="rId32"/>
    <sheet name="Шахм" sheetId="33" r:id="rId33"/>
    <sheet name="Кир" sheetId="34" r:id="rId34"/>
  </sheets>
  <definedNames>
    <definedName name="_xlnm.Print_Area" localSheetId="3">'Елш-1'!$A$1:$K$143</definedName>
    <definedName name="_xlnm.Print_Area" localSheetId="7">'Колт'!$A$1:$J$158</definedName>
    <definedName name="_xlnm.Print_Area" localSheetId="23">'Кр.слоб'!$A$1:$J$129</definedName>
    <definedName name="_xlnm.Print_Area" localSheetId="25">'Лип'!$A$1:$J$124</definedName>
    <definedName name="_xlnm.Print_Area" localSheetId="8">'Мог'!$A$1:$J$137</definedName>
    <definedName name="_xlnm.Print_Area" localSheetId="10">'Палим'!$A$1:$K$148</definedName>
    <definedName name="_xlnm.Print_Area" localSheetId="11">'Подк'!$A$1:$J$150</definedName>
    <definedName name="_xlnm.Print_Area" localSheetId="12">'Преобр'!$A$1:$J$130</definedName>
    <definedName name="_xlnm.Print_Area" localSheetId="13">'Проск'!$A$1:$J$151</definedName>
  </definedNames>
  <calcPr fullCalcOnLoad="1" fullPrecision="0"/>
</workbook>
</file>

<file path=xl/sharedStrings.xml><?xml version="1.0" encoding="utf-8"?>
<sst xmlns="http://schemas.openxmlformats.org/spreadsheetml/2006/main" count="9974" uniqueCount="877">
  <si>
    <t xml:space="preserve">Исчислено </t>
  </si>
  <si>
    <t xml:space="preserve">Утверждено </t>
  </si>
  <si>
    <t>чел</t>
  </si>
  <si>
    <t>руб</t>
  </si>
  <si>
    <t>мес</t>
  </si>
  <si>
    <t>дн</t>
  </si>
  <si>
    <t>шт</t>
  </si>
  <si>
    <t>р</t>
  </si>
  <si>
    <t xml:space="preserve">Ст. 223 "Коммунальные услуги" </t>
  </si>
  <si>
    <t>Отопление по договору с РМУП ЖКХ</t>
  </si>
  <si>
    <t>Г/кал</t>
  </si>
  <si>
    <t>Водоснабжение по договору с РМУП ЖКХ</t>
  </si>
  <si>
    <t>м3</t>
  </si>
  <si>
    <t>Освещение</t>
  </si>
  <si>
    <t>К/вт</t>
  </si>
  <si>
    <t>Ассенизация</t>
  </si>
  <si>
    <t>Дератизация</t>
  </si>
  <si>
    <t>м2</t>
  </si>
  <si>
    <t>Обслуж.пожарной сигнализации</t>
  </si>
  <si>
    <t>Ст. 290 "Прочие расходы"</t>
  </si>
  <si>
    <t>кв</t>
  </si>
  <si>
    <t>ст. 340 "Увеличение стоимости материальных запасов"</t>
  </si>
  <si>
    <t>Питание</t>
  </si>
  <si>
    <t>д/дни</t>
  </si>
  <si>
    <t>Наименование</t>
  </si>
  <si>
    <t>Кол-во</t>
  </si>
  <si>
    <t>Число месяцев</t>
  </si>
  <si>
    <t>Стоимость за единицу</t>
  </si>
  <si>
    <t>Итого, руб.</t>
  </si>
  <si>
    <t>Итого</t>
  </si>
  <si>
    <t>Хоз.товары</t>
  </si>
  <si>
    <t>Материалы для текущего ремонта</t>
  </si>
  <si>
    <t>Ремонт бытовой техники</t>
  </si>
  <si>
    <t>Ремонт автобуса</t>
  </si>
  <si>
    <t>Техосмотр автобуса</t>
  </si>
  <si>
    <t>Экспертиза меню</t>
  </si>
  <si>
    <t>Организация питания на соревнованиях</t>
  </si>
  <si>
    <t>Трудоустройство учащихся</t>
  </si>
  <si>
    <t xml:space="preserve"> питание учащихся</t>
  </si>
  <si>
    <t>питание в ГПД</t>
  </si>
  <si>
    <t>питание на сборах</t>
  </si>
  <si>
    <t>Всего питание</t>
  </si>
  <si>
    <t>л</t>
  </si>
  <si>
    <t>Витаминизация в осенне-зимний период</t>
  </si>
  <si>
    <t>гр</t>
  </si>
  <si>
    <t>норма на 120 дней в граммах</t>
  </si>
  <si>
    <t>м</t>
  </si>
  <si>
    <t>аптечка</t>
  </si>
  <si>
    <t>час</t>
  </si>
  <si>
    <t>питание на зарнице</t>
  </si>
  <si>
    <t>расчет (1пакетик-2,50гр)</t>
  </si>
  <si>
    <t>Вывоз твердых бытовых отходов</t>
  </si>
  <si>
    <t>Прозвонка</t>
  </si>
  <si>
    <t>Отопление по договору с Дирекцией по теплоснабжению ЮУЖД</t>
  </si>
  <si>
    <t>м4</t>
  </si>
  <si>
    <t>Водоотведение по договору с РМУП ЖКХ</t>
  </si>
  <si>
    <t>Водоотведение по договору с колхозом "Мир" Бузулукского района</t>
  </si>
  <si>
    <t>ремонт бытовой техники</t>
  </si>
  <si>
    <t xml:space="preserve">Ст.225 "Работы, услуги по содержанию имущества" </t>
  </si>
  <si>
    <t>Ст.226 "Прочие работы, услуги"</t>
  </si>
  <si>
    <t xml:space="preserve">                                                          Е.А.Шатохина</t>
  </si>
  <si>
    <t xml:space="preserve">Зам  гл.бухгалтера                                                              </t>
  </si>
  <si>
    <t xml:space="preserve">по экономическим вопросам </t>
  </si>
  <si>
    <t>руб.</t>
  </si>
  <si>
    <t xml:space="preserve">Ст. 224 "Арендная плата за пользование имуществом" </t>
  </si>
  <si>
    <t>аренда гаража</t>
  </si>
  <si>
    <t>Вывоз твердых бытовых отходов по договору с ИП Кривощапова О.Н.</t>
  </si>
  <si>
    <t>Ремонт орг техники</t>
  </si>
  <si>
    <t>Обработка чердачных помещений</t>
  </si>
  <si>
    <t>Ремонт орг. техники</t>
  </si>
  <si>
    <t>ПАК "Стрелец-Мониторинг"</t>
  </si>
  <si>
    <t>Ремонт оргтехники</t>
  </si>
  <si>
    <t xml:space="preserve">Прозвонка </t>
  </si>
  <si>
    <t>Программа производственного контроля</t>
  </si>
  <si>
    <t>Установка видеонаблюдения</t>
  </si>
  <si>
    <t>5-дневная неделя</t>
  </si>
  <si>
    <t>6-дневная неделя</t>
  </si>
  <si>
    <t>д/дн</t>
  </si>
  <si>
    <t xml:space="preserve">ФГОС </t>
  </si>
  <si>
    <t>ГСМ для подвоза продуктов питания и хоз.мат-в</t>
  </si>
  <si>
    <t>км</t>
  </si>
  <si>
    <t xml:space="preserve">ФГОС 5-дн </t>
  </si>
  <si>
    <t>ФГОС 6-дн</t>
  </si>
  <si>
    <t xml:space="preserve">Ремонт бытовой техники </t>
  </si>
  <si>
    <t>питание интернат</t>
  </si>
  <si>
    <t>питание РОСТ</t>
  </si>
  <si>
    <t>Исчислено ВСЕГО</t>
  </si>
  <si>
    <t>Утверждено ВСЕГО</t>
  </si>
  <si>
    <t xml:space="preserve">                                                                                                                                                                               </t>
  </si>
  <si>
    <t>Исчислено ст.340</t>
  </si>
  <si>
    <t>ГСМ для подвоза продуктов питания и хоз.мат-в и з/Ч</t>
  </si>
  <si>
    <t>Исчислено  ст.340</t>
  </si>
  <si>
    <t xml:space="preserve"> </t>
  </si>
  <si>
    <t>тарелки</t>
  </si>
  <si>
    <t>бокалы</t>
  </si>
  <si>
    <t>разделочные доски</t>
  </si>
  <si>
    <t>лопата</t>
  </si>
  <si>
    <t>ведро</t>
  </si>
  <si>
    <t>перчатки резиновые</t>
  </si>
  <si>
    <t>лампочки элект.</t>
  </si>
  <si>
    <t>мыло туалетное</t>
  </si>
  <si>
    <t>порошок</t>
  </si>
  <si>
    <t>моющее средство</t>
  </si>
  <si>
    <t>чистящее средство</t>
  </si>
  <si>
    <t>нетканое полотно</t>
  </si>
  <si>
    <t>стеклоочиститель</t>
  </si>
  <si>
    <t>бумаж. Полотенце</t>
  </si>
  <si>
    <t>пюржавель</t>
  </si>
  <si>
    <t>сапоги</t>
  </si>
  <si>
    <t>краска для пола</t>
  </si>
  <si>
    <t>б</t>
  </si>
  <si>
    <t>лак битумный</t>
  </si>
  <si>
    <t>краска синяя</t>
  </si>
  <si>
    <t>краска бежевая</t>
  </si>
  <si>
    <t>краска белая</t>
  </si>
  <si>
    <t>краска земеная</t>
  </si>
  <si>
    <t>шпатлевка</t>
  </si>
  <si>
    <t>пластиковые панели</t>
  </si>
  <si>
    <t>пластиковые уголки</t>
  </si>
  <si>
    <t>валик</t>
  </si>
  <si>
    <t>кисти</t>
  </si>
  <si>
    <t>энергосберегающие лампочки</t>
  </si>
  <si>
    <t>мыло хозяйственное</t>
  </si>
  <si>
    <t>сода кальцинированная</t>
  </si>
  <si>
    <t>чистящее средства</t>
  </si>
  <si>
    <t>моющие средства</t>
  </si>
  <si>
    <t>порошок стиральный</t>
  </si>
  <si>
    <t>нетканное полотно</t>
  </si>
  <si>
    <t>хлорамин</t>
  </si>
  <si>
    <t>веник</t>
  </si>
  <si>
    <t>замок навесной</t>
  </si>
  <si>
    <t>замок врезной</t>
  </si>
  <si>
    <t>поливочный шланг</t>
  </si>
  <si>
    <t>розетка электрическая</t>
  </si>
  <si>
    <t>щетка</t>
  </si>
  <si>
    <t>кран</t>
  </si>
  <si>
    <t>выключатель</t>
  </si>
  <si>
    <t>лента изоляционная</t>
  </si>
  <si>
    <t>халаты</t>
  </si>
  <si>
    <t>растворитель</t>
  </si>
  <si>
    <t>кисть малярная</t>
  </si>
  <si>
    <t>краска салатовая</t>
  </si>
  <si>
    <t>цемент</t>
  </si>
  <si>
    <t>кул</t>
  </si>
  <si>
    <t>олифа</t>
  </si>
  <si>
    <t>стекло</t>
  </si>
  <si>
    <t>лист</t>
  </si>
  <si>
    <t>Исчислено по ст.340</t>
  </si>
  <si>
    <t>п</t>
  </si>
  <si>
    <t>клей плиточный</t>
  </si>
  <si>
    <t>плитка керамо-гранитная</t>
  </si>
  <si>
    <t>гвозди</t>
  </si>
  <si>
    <t>кг</t>
  </si>
  <si>
    <t>гвозди стекольные</t>
  </si>
  <si>
    <t>саморезы</t>
  </si>
  <si>
    <t>шпатель</t>
  </si>
  <si>
    <t>кирпич красный</t>
  </si>
  <si>
    <t>эл. Лампочки</t>
  </si>
  <si>
    <t>полотенце бумажное</t>
  </si>
  <si>
    <t>мешки для мусора</t>
  </si>
  <si>
    <t>чистящие  средства</t>
  </si>
  <si>
    <t>губки для посуды металлические</t>
  </si>
  <si>
    <t>перчатки х/б</t>
  </si>
  <si>
    <t>шланг поливочный</t>
  </si>
  <si>
    <t>Краска для пола</t>
  </si>
  <si>
    <t>лопата штоковая</t>
  </si>
  <si>
    <t>лопата совковая</t>
  </si>
  <si>
    <t>полотенце для лич. Гиг. Повара</t>
  </si>
  <si>
    <t>эл. лампочки</t>
  </si>
  <si>
    <t>ведро пластиковое</t>
  </si>
  <si>
    <t>веник сорго</t>
  </si>
  <si>
    <t>стиральное порошок</t>
  </si>
  <si>
    <t>замок</t>
  </si>
  <si>
    <t>корзина для мусора</t>
  </si>
  <si>
    <t>патроны электрические</t>
  </si>
  <si>
    <t>розеткиэлектрические</t>
  </si>
  <si>
    <t>выключатели</t>
  </si>
  <si>
    <t>халаты рабочие</t>
  </si>
  <si>
    <t>бечева хозяйственная</t>
  </si>
  <si>
    <t>краска светлых тонов</t>
  </si>
  <si>
    <t>доска</t>
  </si>
  <si>
    <t>куб</t>
  </si>
  <si>
    <t>брус</t>
  </si>
  <si>
    <t>кв.м</t>
  </si>
  <si>
    <t>эмаль для пола</t>
  </si>
  <si>
    <t>эмаль белая</t>
  </si>
  <si>
    <t>гипс</t>
  </si>
  <si>
    <t>краска водоэмульсионная</t>
  </si>
  <si>
    <t>кисть</t>
  </si>
  <si>
    <t>лак</t>
  </si>
  <si>
    <t>грунтовка</t>
  </si>
  <si>
    <t>краска голубая</t>
  </si>
  <si>
    <t>лампа люминисцентная</t>
  </si>
  <si>
    <t>мыло жидкое</t>
  </si>
  <si>
    <t>щетка для пола</t>
  </si>
  <si>
    <t>коврик резиновый</t>
  </si>
  <si>
    <t>плафоны</t>
  </si>
  <si>
    <t>лампочки энергосберегающие</t>
  </si>
  <si>
    <t>салфетки вискозные</t>
  </si>
  <si>
    <t>сода кальценированая</t>
  </si>
  <si>
    <t>чистящие средства</t>
  </si>
  <si>
    <t>тарелки мелкие</t>
  </si>
  <si>
    <t>тарелки глубокие</t>
  </si>
  <si>
    <t>кастрюли</t>
  </si>
  <si>
    <t>колер</t>
  </si>
  <si>
    <t>валик малярный</t>
  </si>
  <si>
    <t>уайт спирит</t>
  </si>
  <si>
    <t>шпатлевка гипсовая</t>
  </si>
  <si>
    <t>кастрюля</t>
  </si>
  <si>
    <t>моющее средства для посуды</t>
  </si>
  <si>
    <t>стиральный порошок</t>
  </si>
  <si>
    <t>щетка половая</t>
  </si>
  <si>
    <t>Краска водоэмульсионная</t>
  </si>
  <si>
    <t>половая эмаль</t>
  </si>
  <si>
    <t>голубая эмаль</t>
  </si>
  <si>
    <t>белая эмаль</t>
  </si>
  <si>
    <t>черная эмаль</t>
  </si>
  <si>
    <t>колер для ВД краски</t>
  </si>
  <si>
    <t>шпатлевка (12 кг)</t>
  </si>
  <si>
    <t>кисти малярные</t>
  </si>
  <si>
    <t>рул</t>
  </si>
  <si>
    <t>отводы отопления</t>
  </si>
  <si>
    <t>моющее средства</t>
  </si>
  <si>
    <t>горшок для цветов</t>
  </si>
  <si>
    <t>губка для посуды</t>
  </si>
  <si>
    <t>полотно по мет</t>
  </si>
  <si>
    <t>салфетки бумажные</t>
  </si>
  <si>
    <t>скотч для окон</t>
  </si>
  <si>
    <t>Перчатки резиновые</t>
  </si>
  <si>
    <t>хоз. Перчатки</t>
  </si>
  <si>
    <t>туалетная бумага</t>
  </si>
  <si>
    <t>щетка метал.</t>
  </si>
  <si>
    <t>нож</t>
  </si>
  <si>
    <t>Лампа ДРЛ-250</t>
  </si>
  <si>
    <t>мыло детское</t>
  </si>
  <si>
    <t>сода кальц.</t>
  </si>
  <si>
    <t>патрон электрический</t>
  </si>
  <si>
    <t>набор сверл</t>
  </si>
  <si>
    <t>болт, гайка, шайба</t>
  </si>
  <si>
    <t>Расчет к плану финансово-хозяйственной деятельности по бюджету</t>
  </si>
  <si>
    <t>саморез</t>
  </si>
  <si>
    <t>комплект спецодежды повара</t>
  </si>
  <si>
    <t>совок для мусора</t>
  </si>
  <si>
    <t>корзина мусорная</t>
  </si>
  <si>
    <t>провод электрический</t>
  </si>
  <si>
    <t>перчтки х/б</t>
  </si>
  <si>
    <t>известь</t>
  </si>
  <si>
    <t>краска половая</t>
  </si>
  <si>
    <t>краска зеленая</t>
  </si>
  <si>
    <t>обойный клей</t>
  </si>
  <si>
    <t>счетчик водяной</t>
  </si>
  <si>
    <t>кран шаров.</t>
  </si>
  <si>
    <t>стекло 4 мм.</t>
  </si>
  <si>
    <t>пиломатериалы</t>
  </si>
  <si>
    <t>мочалка металлическая</t>
  </si>
  <si>
    <t>Расчет к плану финансово-хозяйственной деятельности  по бюджету</t>
  </si>
  <si>
    <t>Утверждено</t>
  </si>
  <si>
    <t>Плата за негативное воздействие на окружающую среду</t>
  </si>
  <si>
    <t>Расчет к плану финансово - хозяйственной деятельности по бюджету</t>
  </si>
  <si>
    <t>Исчислено по ст. 340</t>
  </si>
  <si>
    <t>Расчет к плану финансово-хозяйтсвенной деятельности по бюджету</t>
  </si>
  <si>
    <t>щетки для посуды</t>
  </si>
  <si>
    <t>краска для пола коричневая</t>
  </si>
  <si>
    <t>эмаль голубая</t>
  </si>
  <si>
    <t>мел</t>
  </si>
  <si>
    <t>перчатки</t>
  </si>
  <si>
    <t>бинты</t>
  </si>
  <si>
    <t>напалечники</t>
  </si>
  <si>
    <t>вата</t>
  </si>
  <si>
    <t>анальгин</t>
  </si>
  <si>
    <t>аммиаа р-р</t>
  </si>
  <si>
    <t>перекись водорода р-р</t>
  </si>
  <si>
    <t>валидол таблетки</t>
  </si>
  <si>
    <t>экстракт валерьяны</t>
  </si>
  <si>
    <t>губки для посуды</t>
  </si>
  <si>
    <t>поднос</t>
  </si>
  <si>
    <t>краска черная</t>
  </si>
  <si>
    <t>шубка для валика</t>
  </si>
  <si>
    <t>уайт-спирит</t>
  </si>
  <si>
    <t>обои</t>
  </si>
  <si>
    <t>знергосберегающие лампочки</t>
  </si>
  <si>
    <t>лента изолящионная</t>
  </si>
  <si>
    <t>тройник</t>
  </si>
  <si>
    <t>халат белый</t>
  </si>
  <si>
    <t>халат рабочий</t>
  </si>
  <si>
    <t>перчатки защитные</t>
  </si>
  <si>
    <t>монтажная пена</t>
  </si>
  <si>
    <t>совок</t>
  </si>
  <si>
    <t>краска водоэльмусионная</t>
  </si>
  <si>
    <t>шпатлевка фасадная</t>
  </si>
  <si>
    <t>дюбель</t>
  </si>
  <si>
    <t>краска моющая</t>
  </si>
  <si>
    <t>противень</t>
  </si>
  <si>
    <t>губки для мытья посуды</t>
  </si>
  <si>
    <t>полотенце</t>
  </si>
  <si>
    <t>бумажные полотенца</t>
  </si>
  <si>
    <t>веник Сорго</t>
  </si>
  <si>
    <t>Таз</t>
  </si>
  <si>
    <t>чистящее средство для окон</t>
  </si>
  <si>
    <t>галоши</t>
  </si>
  <si>
    <t>бумага туалетная</t>
  </si>
  <si>
    <t>щетка с совком</t>
  </si>
  <si>
    <t>халат</t>
  </si>
  <si>
    <t>марля</t>
  </si>
  <si>
    <t>синька</t>
  </si>
  <si>
    <t>лампочки</t>
  </si>
  <si>
    <t>щетка для посуды</t>
  </si>
  <si>
    <t xml:space="preserve">Расчет к плану финансово-хозяйственной деятельности  </t>
  </si>
  <si>
    <t>рем.комплект для сантехники</t>
  </si>
  <si>
    <t>потолочная плитка</t>
  </si>
  <si>
    <t>м.кв</t>
  </si>
  <si>
    <t>губка для мытья посуды</t>
  </si>
  <si>
    <t>ДСП</t>
  </si>
  <si>
    <t>линолеум</t>
  </si>
  <si>
    <t>ткань</t>
  </si>
  <si>
    <t>чистящие средства для туалета</t>
  </si>
  <si>
    <t>ведра</t>
  </si>
  <si>
    <t>грабли</t>
  </si>
  <si>
    <t>шланг</t>
  </si>
  <si>
    <t>в</t>
  </si>
  <si>
    <t>штакетник</t>
  </si>
  <si>
    <t>доски</t>
  </si>
  <si>
    <t>водоэмульсионная карка</t>
  </si>
  <si>
    <t xml:space="preserve">эмаль для пола </t>
  </si>
  <si>
    <t>эмаль голубая (18 кг)</t>
  </si>
  <si>
    <t>эмаль белая (18 кг)</t>
  </si>
  <si>
    <t>эмаль зеленая (18 кг)</t>
  </si>
  <si>
    <t>ДВП</t>
  </si>
  <si>
    <t>фанера</t>
  </si>
  <si>
    <t>гипсокартон</t>
  </si>
  <si>
    <t>брусок 50х50</t>
  </si>
  <si>
    <t>Гайка</t>
  </si>
  <si>
    <t>Труба черная 10 м</t>
  </si>
  <si>
    <t>лампа энергосеберегающая</t>
  </si>
  <si>
    <t>мыло</t>
  </si>
  <si>
    <t>швабра</t>
  </si>
  <si>
    <t>сковорода</t>
  </si>
  <si>
    <t>ведро эмалированное</t>
  </si>
  <si>
    <t>метл хозяйственная</t>
  </si>
  <si>
    <t>черенки для лопат</t>
  </si>
  <si>
    <t>перчатки хозяйственные</t>
  </si>
  <si>
    <t>ведро оцинкованное</t>
  </si>
  <si>
    <t>клеенка</t>
  </si>
  <si>
    <t>полотно нетканое</t>
  </si>
  <si>
    <t>круги отрезные</t>
  </si>
  <si>
    <t>перчатки рабочие</t>
  </si>
  <si>
    <t>сверла</t>
  </si>
  <si>
    <t>топор</t>
  </si>
  <si>
    <t>набор ножей</t>
  </si>
  <si>
    <t>ключ газовый</t>
  </si>
  <si>
    <t>уп</t>
  </si>
  <si>
    <t>краски для пола</t>
  </si>
  <si>
    <t>штукатурка</t>
  </si>
  <si>
    <t>краскопульт</t>
  </si>
  <si>
    <t>пиломатериалы 0,5 м3</t>
  </si>
  <si>
    <t>стакан</t>
  </si>
  <si>
    <t>тарелка</t>
  </si>
  <si>
    <t>лампа ДРЛ</t>
  </si>
  <si>
    <t>мыло талетное</t>
  </si>
  <si>
    <t>контейнер для мусора</t>
  </si>
  <si>
    <t>краска кремовая</t>
  </si>
  <si>
    <t>Уайт спирит</t>
  </si>
  <si>
    <t>чистящие средство</t>
  </si>
  <si>
    <t>моющие средство</t>
  </si>
  <si>
    <t>мотыга</t>
  </si>
  <si>
    <t>пюршавель</t>
  </si>
  <si>
    <t>кран водяной</t>
  </si>
  <si>
    <t>смеситель</t>
  </si>
  <si>
    <t>краны для отопительных батарей</t>
  </si>
  <si>
    <t>костюмы поваров</t>
  </si>
  <si>
    <t>краска светло-голубая</t>
  </si>
  <si>
    <t>плитка потолочная</t>
  </si>
  <si>
    <t xml:space="preserve">эмаль ПФ-226 для пола желто-коричневая </t>
  </si>
  <si>
    <t>эмаль ПФ-115 голубая для панелей</t>
  </si>
  <si>
    <t>эмаль ПФ-115 белая для оконных дверных блоков</t>
  </si>
  <si>
    <t>алебастр</t>
  </si>
  <si>
    <t>валик в сборе</t>
  </si>
  <si>
    <t>кисть макловици</t>
  </si>
  <si>
    <t>битум</t>
  </si>
  <si>
    <t>Расчет к плану финансово- хозяйственной деятельности по бюджету</t>
  </si>
  <si>
    <t xml:space="preserve">Расчет к плану финансово-хозяйственной деятельности по бюджету </t>
  </si>
  <si>
    <t>хлоромин</t>
  </si>
  <si>
    <t>лампа ЛД</t>
  </si>
  <si>
    <t>Линолеум</t>
  </si>
  <si>
    <t>кв.м.</t>
  </si>
  <si>
    <t>ложка</t>
  </si>
  <si>
    <t>краска красная</t>
  </si>
  <si>
    <t>краска желтая</t>
  </si>
  <si>
    <t>стеклопакеты</t>
  </si>
  <si>
    <t>Сухая смесь</t>
  </si>
  <si>
    <t>эмаль черная</t>
  </si>
  <si>
    <t>краска серая</t>
  </si>
  <si>
    <t>чистящее средство для туалета "Бреф"</t>
  </si>
  <si>
    <t>моющее средство "Капля"</t>
  </si>
  <si>
    <t>чистящее средство "Апрель"</t>
  </si>
  <si>
    <t>бокал 250 мл. "Топаз"</t>
  </si>
  <si>
    <t>изолента</t>
  </si>
  <si>
    <t>лампа 10022</t>
  </si>
  <si>
    <t>лопата штыковая ЛКО</t>
  </si>
  <si>
    <t>миска</t>
  </si>
  <si>
    <t>мыло хозяйственнное</t>
  </si>
  <si>
    <t>освежитель воздуха</t>
  </si>
  <si>
    <t>чистящее средство "Биолан"</t>
  </si>
  <si>
    <t>Чистящее средство "Силит"</t>
  </si>
  <si>
    <t>черенок</t>
  </si>
  <si>
    <t>черенок для лопаты</t>
  </si>
  <si>
    <t>Утверждено по ст. 340</t>
  </si>
  <si>
    <t>Утверждено пост. 340</t>
  </si>
  <si>
    <t>Утверждено по ст 340</t>
  </si>
  <si>
    <t>чистящее средство для унитазов</t>
  </si>
  <si>
    <t>резиновые перчатки</t>
  </si>
  <si>
    <t>лопаты</t>
  </si>
  <si>
    <t>лопаты снеговые</t>
  </si>
  <si>
    <t>щетки для пола</t>
  </si>
  <si>
    <t>ручки дверные</t>
  </si>
  <si>
    <t>вешалки</t>
  </si>
  <si>
    <t>веник чилиговый</t>
  </si>
  <si>
    <t>секатор</t>
  </si>
  <si>
    <t>фурнитура</t>
  </si>
  <si>
    <t>баков</t>
  </si>
  <si>
    <t>бака</t>
  </si>
  <si>
    <t>бак</t>
  </si>
  <si>
    <t>Утвеждено по ст. 340</t>
  </si>
  <si>
    <t xml:space="preserve">Ст. 212 "Прочие выплаты" </t>
  </si>
  <si>
    <t xml:space="preserve">Ст. 222 "Транспортные услуги" </t>
  </si>
  <si>
    <t>Утверждено по ст.340</t>
  </si>
  <si>
    <t>эмаль белая 20кг</t>
  </si>
  <si>
    <t xml:space="preserve">эмаль для пола 20 кг. </t>
  </si>
  <si>
    <t>мес.</t>
  </si>
  <si>
    <t>краска для стен зеленая</t>
  </si>
  <si>
    <t>Сухая шпатлевка</t>
  </si>
  <si>
    <t>краска для окон голубая</t>
  </si>
  <si>
    <t>лампа люминесцентная</t>
  </si>
  <si>
    <t>мыло хоз.</t>
  </si>
  <si>
    <t>санокс</t>
  </si>
  <si>
    <t>отбеливатель</t>
  </si>
  <si>
    <t>очки защитные</t>
  </si>
  <si>
    <t>дюльбакс</t>
  </si>
  <si>
    <t xml:space="preserve">перчатки </t>
  </si>
  <si>
    <t xml:space="preserve">выключатель </t>
  </si>
  <si>
    <t>электрический провод</t>
  </si>
  <si>
    <t>клей</t>
  </si>
  <si>
    <t>батарейка</t>
  </si>
  <si>
    <t>держатели для полотенца</t>
  </si>
  <si>
    <t>плафон</t>
  </si>
  <si>
    <t>дихлофос</t>
  </si>
  <si>
    <t>терелка</t>
  </si>
  <si>
    <t>сверло</t>
  </si>
  <si>
    <t>ручка дверная</t>
  </si>
  <si>
    <t>мыло туал.</t>
  </si>
  <si>
    <t>краска водоимульсионная</t>
  </si>
  <si>
    <t>уголок (дерево)</t>
  </si>
  <si>
    <t>гк</t>
  </si>
  <si>
    <t>гипсовая штукатурка</t>
  </si>
  <si>
    <t>кисть маковица</t>
  </si>
  <si>
    <t>кисть флейцевая "Стандарт 1,5"</t>
  </si>
  <si>
    <t>кисть флейцевая "Стандарт 2,5"</t>
  </si>
  <si>
    <t>кисть флейцевая "Стандарт 2"</t>
  </si>
  <si>
    <t>кисть флейцевая "Стандарт 3"</t>
  </si>
  <si>
    <t>эмаль желтая</t>
  </si>
  <si>
    <t>банка</t>
  </si>
  <si>
    <t>шпатлевка латексная 1,5 кг</t>
  </si>
  <si>
    <t>банки</t>
  </si>
  <si>
    <t>краска персик (1кг)</t>
  </si>
  <si>
    <t>краска супербелая (14кг)</t>
  </si>
  <si>
    <t>известь - паста</t>
  </si>
  <si>
    <t>Эмаль белая 20 кг.</t>
  </si>
  <si>
    <t>растворитель уайт-спирит</t>
  </si>
  <si>
    <t>бут</t>
  </si>
  <si>
    <t>растворитель ацетон</t>
  </si>
  <si>
    <t>клей титан</t>
  </si>
  <si>
    <t>колер-салатный</t>
  </si>
  <si>
    <t>эмаль красная</t>
  </si>
  <si>
    <t>эмаль синяя</t>
  </si>
  <si>
    <t xml:space="preserve">Эмаль желто- коричневая </t>
  </si>
  <si>
    <t>пленка</t>
  </si>
  <si>
    <t>листа</t>
  </si>
  <si>
    <t>мини валик</t>
  </si>
  <si>
    <t>эмаль белая 2,8 кг</t>
  </si>
  <si>
    <t>эмаль белая 20 кг</t>
  </si>
  <si>
    <t>эмаль синяя 2,8кг.</t>
  </si>
  <si>
    <t>шт.</t>
  </si>
  <si>
    <t>Дверь филенчатая</t>
  </si>
  <si>
    <t>эмаль ля пола желто-корич. 20 кг.</t>
  </si>
  <si>
    <t>эмаль для пола желто-корич. 2,8 кг.</t>
  </si>
  <si>
    <t>кисть флейцевая</t>
  </si>
  <si>
    <t>кисть радиаторная</t>
  </si>
  <si>
    <t xml:space="preserve">известь </t>
  </si>
  <si>
    <t>канистр</t>
  </si>
  <si>
    <t>эмаль</t>
  </si>
  <si>
    <t>эмаль белая 20 кг.</t>
  </si>
  <si>
    <t>эмаль белая 1,9 кг.</t>
  </si>
  <si>
    <t>к</t>
  </si>
  <si>
    <t>блок речевого оповещения</t>
  </si>
  <si>
    <t>блок защиты от скачков напряжения</t>
  </si>
  <si>
    <t>кран шаровый для отопления</t>
  </si>
  <si>
    <t>шпатлевка финишная 12 кг.</t>
  </si>
  <si>
    <t>грунтовка 10л.</t>
  </si>
  <si>
    <t xml:space="preserve">известь паста  4 кг </t>
  </si>
  <si>
    <t>дверь деревянная</t>
  </si>
  <si>
    <t>краска для пола 25 кг</t>
  </si>
  <si>
    <t>штукатурка по 15 кг</t>
  </si>
  <si>
    <t>краска половая 20 кг</t>
  </si>
  <si>
    <t>Нетканное полотно</t>
  </si>
  <si>
    <t>Энергосберегающие ласпочки</t>
  </si>
  <si>
    <t>Перчатки х/б</t>
  </si>
  <si>
    <t>уайт- спирит</t>
  </si>
  <si>
    <t>краска светло- голубая</t>
  </si>
  <si>
    <t>пена строительная</t>
  </si>
  <si>
    <t>известковая паста</t>
  </si>
  <si>
    <t>колер- зеленый салат</t>
  </si>
  <si>
    <t>текущий ремонт</t>
  </si>
  <si>
    <t xml:space="preserve">таз </t>
  </si>
  <si>
    <t xml:space="preserve">всего утверждено </t>
  </si>
  <si>
    <t xml:space="preserve">зам гл. бухгалтера по экономическим вопросам </t>
  </si>
  <si>
    <t>всего исчисленно</t>
  </si>
  <si>
    <t>коробка распред.</t>
  </si>
  <si>
    <t>жесткий диск</t>
  </si>
  <si>
    <t>провод ШВВП</t>
  </si>
  <si>
    <t>провод ВВГ</t>
  </si>
  <si>
    <t>автомат 2Р 10А</t>
  </si>
  <si>
    <t>кабель РК</t>
  </si>
  <si>
    <t xml:space="preserve">кабель- канал ПВХ </t>
  </si>
  <si>
    <t xml:space="preserve">аккумулятор 12В </t>
  </si>
  <si>
    <t xml:space="preserve">труба гофрированная </t>
  </si>
  <si>
    <t>Тройник ду 20-1/2</t>
  </si>
  <si>
    <t>переходник</t>
  </si>
  <si>
    <t>подводка для воды</t>
  </si>
  <si>
    <t>тройник ду 1/2</t>
  </si>
  <si>
    <t>труба ду 20м/п бесшовная</t>
  </si>
  <si>
    <t>клипсы ду 20</t>
  </si>
  <si>
    <t>труба ду 50</t>
  </si>
  <si>
    <t>крепеж ду 50</t>
  </si>
  <si>
    <t>отвод ду 50 135*пвх</t>
  </si>
  <si>
    <t>тройник ду 50/50</t>
  </si>
  <si>
    <t>бачок для унитаза</t>
  </si>
  <si>
    <t>Клей Титан 1 л</t>
  </si>
  <si>
    <t>клей 100-300</t>
  </si>
  <si>
    <t>чистящее средство Комет гель</t>
  </si>
  <si>
    <t>чистящее средство Комет флэш сосна</t>
  </si>
  <si>
    <t xml:space="preserve">ведро </t>
  </si>
  <si>
    <t>веник  чилига</t>
  </si>
  <si>
    <t>мешки д/мусора</t>
  </si>
  <si>
    <t>моющее средство сарма</t>
  </si>
  <si>
    <t>моющее средство миф</t>
  </si>
  <si>
    <t>освежитель симфония</t>
  </si>
  <si>
    <t>сарма</t>
  </si>
  <si>
    <t>туал бумага</t>
  </si>
  <si>
    <t>санокс ультра</t>
  </si>
  <si>
    <t>ч/с санокс</t>
  </si>
  <si>
    <t>обслуживание комплекса "Стрелец- Мониторинг"</t>
  </si>
  <si>
    <t xml:space="preserve">Пак "Стрелец- Мониторинг" </t>
  </si>
  <si>
    <t>ПАК "Стрелец - Мониторинг"</t>
  </si>
  <si>
    <t>ПАК "Стрелец -Мониторинг"</t>
  </si>
  <si>
    <t>Обслуживание Пак "Стрелец- мониторинг"</t>
  </si>
  <si>
    <t>ведро оцинк</t>
  </si>
  <si>
    <t>Халаты</t>
  </si>
  <si>
    <t>доска 0,30</t>
  </si>
  <si>
    <t>Обслуживание "Стрелец- мониторинг"</t>
  </si>
  <si>
    <t>ОС ПАК Стрелец-Мониторинг</t>
  </si>
  <si>
    <t>Ремонт автобуса (карбюратор, радиатор)</t>
  </si>
  <si>
    <t>Ремонт орг техники (заправка катриджа, ремонт вала )</t>
  </si>
  <si>
    <t>Водоснабжение по договору с ООО Источник (по счетчику)</t>
  </si>
  <si>
    <t>Ремонт  орг. Техники (заправка катриджа, ремонт вала)</t>
  </si>
  <si>
    <t>Ремонт автобуса (замена радиатора, спидометра, замена комплектующей, ремонт карбюратора)</t>
  </si>
  <si>
    <t>Ремонт орг. Техники( замена вала,заправка кардриджа, фотобарабана)</t>
  </si>
  <si>
    <t>Ремонт автобуса (замена накладок, рулевые пальцы, замена радиатора, замена шкварней)</t>
  </si>
  <si>
    <t>Ремонт бытовой техники (ремонт холодильника, мультимедийного оборудования, замена вала, картриджа)</t>
  </si>
  <si>
    <t>Ремонт автобуса (коробка передач, спидометр, ремонт ходовой)</t>
  </si>
  <si>
    <t>Котел 20 л (кастрюля)</t>
  </si>
  <si>
    <t>Обслуживание пож.кнопки</t>
  </si>
  <si>
    <t xml:space="preserve">коробка распределительная </t>
  </si>
  <si>
    <t>аккамулятор</t>
  </si>
  <si>
    <t>автомат</t>
  </si>
  <si>
    <t>оболочка для автомат выключ</t>
  </si>
  <si>
    <t>трубка гофрирован</t>
  </si>
  <si>
    <t>АКБ</t>
  </si>
  <si>
    <t>освежитель</t>
  </si>
  <si>
    <t>кронштейн</t>
  </si>
  <si>
    <t xml:space="preserve">труба п/эт </t>
  </si>
  <si>
    <t xml:space="preserve">муфта соединительная </t>
  </si>
  <si>
    <t>МОБУ Боровая СОШ   2013 год.</t>
  </si>
  <si>
    <t>МОБУ Верхневязовская СОШ   2013 год.</t>
  </si>
  <si>
    <t>МОБУ Державинская СОШ   2013 год.</t>
  </si>
  <si>
    <t>МОБУ Елшанская  СОШ   2013 год.</t>
  </si>
  <si>
    <t>МОБУ Жилинская СОШ   2013 год.</t>
  </si>
  <si>
    <t>МОБУ Искровская СОШ   2013 год.</t>
  </si>
  <si>
    <t>МОБУ  Красногвардейская СОШ   2013 год.</t>
  </si>
  <si>
    <t>МОБУ  Колтубанская СОШ   2013 год.</t>
  </si>
  <si>
    <t>МОБУ  Новоалександровская СОШ   2013 год.</t>
  </si>
  <si>
    <t>МОБУ Палимовская СОШ   2013 год.</t>
  </si>
  <si>
    <t>МОБУ Подколкинская СОШ   2013 год.</t>
  </si>
  <si>
    <t>МОБУ Преображенская СОШ   2013 год.</t>
  </si>
  <si>
    <t>МОБУ Проскуринская СОШ   2013 год.</t>
  </si>
  <si>
    <t>МОБУ  Сухореченская СОШ   2013 год.</t>
  </si>
  <si>
    <t>МОБУ Тупиковская СОШ   2013 год.</t>
  </si>
  <si>
    <t>МОБУ  Троицкая СОШ   2013 год.</t>
  </si>
  <si>
    <t>МОБУ  Алдаркинская ООШ   2013 год.</t>
  </si>
  <si>
    <t>МОБУ  Боровая ООШ   2013 год.</t>
  </si>
  <si>
    <t>МОБУ  Березовская ООШ   2013 год.</t>
  </si>
  <si>
    <t>МОБУ  Дмитриевская ООШ   2013 год.</t>
  </si>
  <si>
    <t>МОБУ Елховская ООШ   2013 год.</t>
  </si>
  <si>
    <t>МОБУ Каменносарминская ООШ   2013 год.</t>
  </si>
  <si>
    <t>МОБУ  Краснослободская ООШ   2013 год.</t>
  </si>
  <si>
    <t>МОБУ  Лисьеполянская ООШ   2013 год.</t>
  </si>
  <si>
    <t>МОБУ Липовская ООШ   2013 год.</t>
  </si>
  <si>
    <t>МОБУ  Новотепловская ООШ   2013 год.</t>
  </si>
  <si>
    <t>МОБУ Нижневязовская ООШ   2013 год.</t>
  </si>
  <si>
    <t>МОБУ Перевозинская ООШ   2013 год.</t>
  </si>
  <si>
    <t>МОБУ  Твердиловская ООШ   2013 год.</t>
  </si>
  <si>
    <t>МОБУ  Шахматовская ООШ   2013 год.</t>
  </si>
  <si>
    <t>МОБУ  Кировская НШ   2013 год.</t>
  </si>
  <si>
    <t xml:space="preserve">Ст. 212"Прочие выплаты" </t>
  </si>
  <si>
    <t>суточные ГОЧС Бузулук</t>
  </si>
  <si>
    <t>суточные по охране труда</t>
  </si>
  <si>
    <t xml:space="preserve">суточные по электробезопасности </t>
  </si>
  <si>
    <t>Исчислено</t>
  </si>
  <si>
    <t>проезд по обучен сан-гигиен.нормам</t>
  </si>
  <si>
    <t>проезд по охране труда</t>
  </si>
  <si>
    <t>проезд по электробезопасности</t>
  </si>
  <si>
    <t>проезд ГОЧС Бузулук</t>
  </si>
  <si>
    <t>ТО пожарной сигнализации</t>
  </si>
  <si>
    <t>ТО тревожная кнопка</t>
  </si>
  <si>
    <t>Установка видеонаблюдение</t>
  </si>
  <si>
    <t>ст. 310 "Увеличение стоимости основных средств"</t>
  </si>
  <si>
    <t>Вакцинация от гепатита А</t>
  </si>
  <si>
    <t>Обучение поваров по сан.гииен.нормам</t>
  </si>
  <si>
    <t>Санитарые паспорта на автобусы</t>
  </si>
  <si>
    <t>Обучение по охране труда</t>
  </si>
  <si>
    <t>Обучеие ответственного по электробезопасности</t>
  </si>
  <si>
    <t xml:space="preserve">Ст. 213 "Начисения на оплату труда" </t>
  </si>
  <si>
    <t>Курс.подгот.по ГОЧС руководит.школ Бузулук</t>
  </si>
  <si>
    <t>Повара</t>
  </si>
  <si>
    <t>Экологический сбор</t>
  </si>
  <si>
    <t>Утверждено  по ст.340</t>
  </si>
  <si>
    <t xml:space="preserve">                                                          А.В.Терентьева</t>
  </si>
  <si>
    <t xml:space="preserve">Повара </t>
  </si>
  <si>
    <t>ТО  видеонаблюд</t>
  </si>
  <si>
    <t xml:space="preserve">ТО пожарной сигнализации </t>
  </si>
  <si>
    <t>ТО  кнопки тревожной сигнализ</t>
  </si>
  <si>
    <t>ТО видеонаблюд</t>
  </si>
  <si>
    <t>ТО кнопки трев.сигнал</t>
  </si>
  <si>
    <t>ТО видеонаблюдения</t>
  </si>
  <si>
    <t>ТО кноп.тревод.сигнал</t>
  </si>
  <si>
    <t>ТО пожарной сигнализ</t>
  </si>
  <si>
    <t>ТО кнопки тревож.сигнализ</t>
  </si>
  <si>
    <t>ТО кнопки тревож.сигнализации</t>
  </si>
  <si>
    <t>Стрелец-Мониторинг</t>
  </si>
  <si>
    <t>ТО  видеонаблюдения</t>
  </si>
  <si>
    <t>ТО кнопки тревожной сигналиации</t>
  </si>
  <si>
    <t>ПАК Стрелец-Мониторинг</t>
  </si>
  <si>
    <t>ТО кнопки тревожной сигнализации</t>
  </si>
  <si>
    <t>ТО ПАК Стрелец-Мониторинг</t>
  </si>
  <si>
    <t>ТО кнопки трев.сигнализ</t>
  </si>
  <si>
    <t>ТО Пожарной сигнализации</t>
  </si>
  <si>
    <t>ТО тревожной кнопки</t>
  </si>
  <si>
    <t xml:space="preserve">ТО видеонаблюдения </t>
  </si>
  <si>
    <t>ТО Видеонаблюдения</t>
  </si>
  <si>
    <t>Пак Стрелец-Мониторинг</t>
  </si>
  <si>
    <t>ТО кнопки тревож.сигнплизации</t>
  </si>
  <si>
    <t>ТО Стрелец-Мониторинг</t>
  </si>
  <si>
    <t>ТО кнопки тревожной сигнлизации</t>
  </si>
  <si>
    <t>ТО кнопки тревож.сигналиации</t>
  </si>
  <si>
    <t>ТО видеоналюдения</t>
  </si>
  <si>
    <t xml:space="preserve">Ст. 211"Заработная плата" </t>
  </si>
  <si>
    <t xml:space="preserve">Ст. 213 "Начисления на оплату труда" </t>
  </si>
  <si>
    <t xml:space="preserve">Ст. 213"Начисления на оплату труда" </t>
  </si>
  <si>
    <t xml:space="preserve">Ст. 211 "Заработная плата" </t>
  </si>
  <si>
    <t>Итого по ст.211 и ст.213</t>
  </si>
  <si>
    <t>суточные поход</t>
  </si>
  <si>
    <t>суточные турслет</t>
  </si>
  <si>
    <t>суточные ГОЧС Оренбург</t>
  </si>
  <si>
    <t>Итого по ст.211 и ст.213 исчислено</t>
  </si>
  <si>
    <t>Суточные калификации повара</t>
  </si>
  <si>
    <t xml:space="preserve">Суточные поход </t>
  </si>
  <si>
    <t>Суточные турслет</t>
  </si>
  <si>
    <t>суточные по Охране труда</t>
  </si>
  <si>
    <t>суточные по электробезопасности</t>
  </si>
  <si>
    <t>суточные повышения квалификации повара</t>
  </si>
  <si>
    <t>Суточные повышения квалификации повара</t>
  </si>
  <si>
    <t>суточные по ГОЧС Оренбург</t>
  </si>
  <si>
    <t>Суточные ГОЧС Оренбург</t>
  </si>
  <si>
    <t>Суточные по охране труда</t>
  </si>
  <si>
    <t>Суточные по электробезопасности</t>
  </si>
  <si>
    <t>проезд ГОЧС Оренбург</t>
  </si>
  <si>
    <t>проезд н повышение квалификации повара</t>
  </si>
  <si>
    <t>проезд на повышение квалификации повара</t>
  </si>
  <si>
    <t>проезд по электробезопсности</t>
  </si>
  <si>
    <t>проезд  ГОЧС Оренбург</t>
  </si>
  <si>
    <t>Освещение столовая</t>
  </si>
  <si>
    <t>Водоснабжение по договору с РМУП ЖКХ (счетчик)</t>
  </si>
  <si>
    <t>Водоснабжение по договору сРМУП ЖКХ</t>
  </si>
  <si>
    <t>Водоснабжение по договору с РЖД (счетчик)</t>
  </si>
  <si>
    <t>Водоснабжение по договору с колхозом МИР" Бузулук.р-на</t>
  </si>
  <si>
    <t>Водоснабжение по договору сРМУП ЖКХ счетчик</t>
  </si>
  <si>
    <t>ТО тревож.кнопка</t>
  </si>
  <si>
    <t>ТО видеонаблюдение</t>
  </si>
  <si>
    <t>ТО тревожнй кнопки</t>
  </si>
  <si>
    <t>ПАК "Сирелец-Мониторинг"</t>
  </si>
  <si>
    <t>цена</t>
  </si>
  <si>
    <t>Ванна для мытья кухонной посуды</t>
  </si>
  <si>
    <t>Ванна для мытья столовой посуды</t>
  </si>
  <si>
    <t>Разделочный стол</t>
  </si>
  <si>
    <t>Электромясорубка</t>
  </si>
  <si>
    <t>Элетроводонагреватель</t>
  </si>
  <si>
    <t>Холодильник</t>
  </si>
  <si>
    <t>Электроводонагреватель</t>
  </si>
  <si>
    <t>Плита электрическая</t>
  </si>
  <si>
    <t>Ванна для мытья посуды</t>
  </si>
  <si>
    <t>Электроплита</t>
  </si>
  <si>
    <t>Морозильная камера</t>
  </si>
  <si>
    <t>Вытяжная вентиляция</t>
  </si>
  <si>
    <t xml:space="preserve">Линия раздачи готовой продукции </t>
  </si>
  <si>
    <t>с остатка 2012г.</t>
  </si>
  <si>
    <t>Курс.подгот.по ГОЧС руководит.школ г. Оренбург</t>
  </si>
  <si>
    <t>Проживание ГОЧС Оренб</t>
  </si>
  <si>
    <t>Повышение квалификации повара</t>
  </si>
  <si>
    <t>Аттестация рабочих мест</t>
  </si>
  <si>
    <t>Курс.подгот.по ГОЧС руководит.школ г. Бузулук</t>
  </si>
  <si>
    <t>Проживание Оренург</t>
  </si>
  <si>
    <t>Обучение ответственного по электробезопасности</t>
  </si>
  <si>
    <t>Проживание г.Оренбург</t>
  </si>
  <si>
    <t>Проживание г.Бузулук</t>
  </si>
  <si>
    <t>Обучение ГОЧС г.Оренбург</t>
  </si>
  <si>
    <t>Проживание ГОЧС г.Оренбург</t>
  </si>
  <si>
    <t>Обучение ГОЧС г.Бузулук</t>
  </si>
  <si>
    <t>Проживание ГОЧС г.Бузулук</t>
  </si>
  <si>
    <t>Проживание ГОЧС г. Оренбург</t>
  </si>
  <si>
    <t>Прожиание г.Оренбург</t>
  </si>
  <si>
    <t>Санитарные паспорта на автобусы</t>
  </si>
  <si>
    <t>Итого 5,45</t>
  </si>
  <si>
    <t>Итого по  5,45 руб</t>
  </si>
  <si>
    <t>Итого по 5,45 руб.</t>
  </si>
  <si>
    <t>ФГОС  3 кл</t>
  </si>
  <si>
    <t xml:space="preserve">Итого ФГОС </t>
  </si>
  <si>
    <t>Итого ФГОС  по 17 руб.</t>
  </si>
  <si>
    <t xml:space="preserve">ФГОС 6-дн </t>
  </si>
  <si>
    <t xml:space="preserve">Итого по ФГОС </t>
  </si>
  <si>
    <t>ФГОС  3 кл.</t>
  </si>
  <si>
    <t>ФГОС 3 кл.</t>
  </si>
  <si>
    <t>ФГОС 3 кл</t>
  </si>
  <si>
    <t>ФГОС 3кл.</t>
  </si>
  <si>
    <t>Утверждено хоз.тов</t>
  </si>
  <si>
    <t>Итого Хоз.товары</t>
  </si>
  <si>
    <t>Утверждено хозтовары</t>
  </si>
  <si>
    <t>Утверждено хоз.товары</t>
  </si>
  <si>
    <t>Утверждено  хоз.товар</t>
  </si>
  <si>
    <t>Утверждено хоз.товаов</t>
  </si>
  <si>
    <t>краска для пола желтая</t>
  </si>
  <si>
    <t>Утверждено тек.ремонт</t>
  </si>
  <si>
    <t>Итого тек.ремонт</t>
  </si>
  <si>
    <t xml:space="preserve">Подвоз Ст.Александровского садика </t>
  </si>
  <si>
    <t>Итого тек.рем</t>
  </si>
  <si>
    <t>Итого хоз.товары</t>
  </si>
  <si>
    <t>Итого хоз.тов</t>
  </si>
  <si>
    <t>ИТого</t>
  </si>
  <si>
    <t>А.В.Терентьева</t>
  </si>
  <si>
    <t>А.В.Терентьеа</t>
  </si>
  <si>
    <t xml:space="preserve">А.В.Терентьева </t>
  </si>
  <si>
    <t xml:space="preserve">                                                         </t>
  </si>
  <si>
    <t xml:space="preserve">без чердака </t>
  </si>
  <si>
    <t>Утвержено тек.ремонт</t>
  </si>
  <si>
    <t>итого по ст.340</t>
  </si>
  <si>
    <t>Итого материалы для текущего ремонта</t>
  </si>
  <si>
    <t>Морозильная  камера</t>
  </si>
  <si>
    <t>Итого хоз.товар</t>
  </si>
  <si>
    <t>Утверждено тек.рем</t>
  </si>
  <si>
    <t>ГСМ 22000</t>
  </si>
  <si>
    <t>ГСМ 23000</t>
  </si>
  <si>
    <t>ГСМ 20000</t>
  </si>
  <si>
    <t>Голоши</t>
  </si>
  <si>
    <t>Халаты для повара</t>
  </si>
  <si>
    <t>рукавицы</t>
  </si>
  <si>
    <t>ГСМ 53000</t>
  </si>
  <si>
    <t>ГСМ 259000</t>
  </si>
  <si>
    <t>ГСМ 17000</t>
  </si>
  <si>
    <t>гсм 126000</t>
  </si>
  <si>
    <t>гсм 23000</t>
  </si>
  <si>
    <t>гсм 90000</t>
  </si>
  <si>
    <t>гсм 26000</t>
  </si>
  <si>
    <t>гсм 179000</t>
  </si>
  <si>
    <t>гсм 30000</t>
  </si>
  <si>
    <t>гсм 47000</t>
  </si>
  <si>
    <t>гсм 181000</t>
  </si>
  <si>
    <t>гсм 54000</t>
  </si>
  <si>
    <t>гсм 148000</t>
  </si>
  <si>
    <t>гсм 37000</t>
  </si>
  <si>
    <t>ГСМ 247651</t>
  </si>
  <si>
    <t>ГСМ 323999,91</t>
  </si>
  <si>
    <t>р.ав.42000</t>
  </si>
  <si>
    <t>рем.авт</t>
  </si>
  <si>
    <t>побелка</t>
  </si>
  <si>
    <t>ТО " ПАК "Стрелец-Мониторинг"</t>
  </si>
  <si>
    <t>ТО "Пак-Стрелец Мониторинг"</t>
  </si>
  <si>
    <t>рем.автоб</t>
  </si>
  <si>
    <t>ГСМ</t>
  </si>
  <si>
    <t>ставки</t>
  </si>
  <si>
    <t>Коврик "Травка"</t>
  </si>
  <si>
    <t>МОБУ  Могутовская СОШ   2013 год.по бюджету</t>
  </si>
  <si>
    <t>Утверждено хоз.товаров</t>
  </si>
  <si>
    <t>Сервисное обслуживание узла учета тепловой энергии и теплоносителя</t>
  </si>
  <si>
    <t>Водонагреватель элект.накопител.100 л</t>
  </si>
  <si>
    <t>Водонагреватель элект.накопител.80 л</t>
  </si>
  <si>
    <t>Остаток  2012г.</t>
  </si>
  <si>
    <t>кабель-канал</t>
  </si>
  <si>
    <t>провод ПУНП 2*1,5</t>
  </si>
  <si>
    <t>Туалет.бумага</t>
  </si>
  <si>
    <t>Санокс</t>
  </si>
  <si>
    <t>Губки д/посуды</t>
  </si>
  <si>
    <t>моющие средства "Фейри плюс"</t>
  </si>
  <si>
    <t>ведро оцинкованное,12 л</t>
  </si>
  <si>
    <t>ведра п/эт. 10 л</t>
  </si>
  <si>
    <t>стир.порошок,400 гр</t>
  </si>
  <si>
    <t xml:space="preserve">чистящие средства "Санокс" гель, 750 </t>
  </si>
  <si>
    <t>Сервисное обслуж.теплового счетчика</t>
  </si>
  <si>
    <t>Нагревательный элемент "Аристон"</t>
  </si>
  <si>
    <t>Анод магниевый М5</t>
  </si>
  <si>
    <t>устан тепл.счет 200000</t>
  </si>
  <si>
    <t>Остатки 2012г.</t>
  </si>
  <si>
    <t>мазь лыжная</t>
  </si>
  <si>
    <t>парафин высокофтористый</t>
  </si>
  <si>
    <t>парафин низкофтористый</t>
  </si>
  <si>
    <t>Ремонт бытовой техники и оргтехники</t>
  </si>
  <si>
    <t>Водоснабжение по договору с  МУП "Феникс" Сухореченского сельсовета (счетчик)</t>
  </si>
  <si>
    <t>бокал</t>
  </si>
  <si>
    <t>тарелка глуб</t>
  </si>
  <si>
    <t>тарелка мелкая</t>
  </si>
  <si>
    <t>Обучение поваров по сан.гигиен.нормам</t>
  </si>
  <si>
    <t xml:space="preserve">аптечка универсальная </t>
  </si>
  <si>
    <t>упак</t>
  </si>
  <si>
    <t>Путевой лист</t>
  </si>
  <si>
    <t>коп</t>
  </si>
  <si>
    <t>стиралный порошок</t>
  </si>
  <si>
    <t>сода кальцинированная 600 гр</t>
  </si>
  <si>
    <t>заклепка</t>
  </si>
  <si>
    <t>пач</t>
  </si>
  <si>
    <t>батарейки мизинчиковые</t>
  </si>
  <si>
    <t>батарейки пальчиковые</t>
  </si>
  <si>
    <t>мыло дтуалетное</t>
  </si>
  <si>
    <t xml:space="preserve">замок </t>
  </si>
  <si>
    <t>стаканы</t>
  </si>
  <si>
    <t>Мел</t>
  </si>
  <si>
    <t>шк</t>
  </si>
  <si>
    <t>ГСМ 27000</t>
  </si>
  <si>
    <t xml:space="preserve">валик в сборе велюр </t>
  </si>
  <si>
    <t>эмаль белая универсальная 2,8г</t>
  </si>
  <si>
    <t>эмаль белая 26 кг</t>
  </si>
  <si>
    <t>вед</t>
  </si>
  <si>
    <t>эмаль для пола зол-корич. 2,7 кг</t>
  </si>
  <si>
    <t>эмаль для пола зол-корич. 26 кг.</t>
  </si>
  <si>
    <t>кисть флинцевая "стандарт"1,5</t>
  </si>
  <si>
    <t>кисть флинцевая "стандарт"2</t>
  </si>
  <si>
    <t>кисть флинцевая "стандарт" 4</t>
  </si>
  <si>
    <t>кол/паста 100гр апельсин</t>
  </si>
  <si>
    <t>краска для пот "норма"</t>
  </si>
  <si>
    <t>краска для  коыш сурик железный</t>
  </si>
  <si>
    <t>растворитель № 646</t>
  </si>
  <si>
    <t xml:space="preserve">шпатлева финишная </t>
  </si>
  <si>
    <t xml:space="preserve">штукатурка белая гипсовая </t>
  </si>
  <si>
    <t>грунт-эмаль серый 2,8 кг</t>
  </si>
  <si>
    <t>грунт-эмаль шоколадный 1,9 кг</t>
  </si>
  <si>
    <t>уголок 45*45*4</t>
  </si>
  <si>
    <t>труба профильная 60*60*3,0</t>
  </si>
  <si>
    <t>гл.лист оцинкованный</t>
  </si>
  <si>
    <t>профилированный лист н-10 оцинкованный</t>
  </si>
  <si>
    <t>саморез кровельный</t>
  </si>
  <si>
    <t>смеситель 4901</t>
  </si>
  <si>
    <t>лейка</t>
  </si>
  <si>
    <t>мойка 50*80</t>
  </si>
  <si>
    <t>секунда для посуды</t>
  </si>
  <si>
    <t>шпагат (веревка)</t>
  </si>
  <si>
    <t xml:space="preserve">наливные полы </t>
  </si>
  <si>
    <t>песчано-цементная смесь ПЦС -200</t>
  </si>
  <si>
    <t>ванна стальная европа</t>
  </si>
  <si>
    <t>монитор для видеонаблюдения</t>
  </si>
  <si>
    <t>МОБУ  Старотепловская ООШ   2014 год.</t>
  </si>
  <si>
    <t>МОБУ Староалександровская ООШ   2014 год.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</si>
</sst>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10" xfId="0" applyNumberForma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81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3" fontId="0" fillId="33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8" fillId="0" borderId="21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inden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2" fontId="0" fillId="0" borderId="11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81" fontId="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21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46">
      <selection activeCell="A62" sqref="A62:H62"/>
    </sheetView>
  </sheetViews>
  <sheetFormatPr defaultColWidth="9.140625" defaultRowHeight="12.75"/>
  <cols>
    <col min="1" max="1" width="31.421875" style="21" customWidth="1"/>
    <col min="2" max="2" width="11.7109375" style="22" customWidth="1"/>
    <col min="3" max="3" width="6.28125" style="22" customWidth="1"/>
    <col min="4" max="4" width="9.7109375" style="22" customWidth="1"/>
    <col min="5" max="5" width="4.851562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9" ht="12">
      <c r="A1" s="301" t="s">
        <v>255</v>
      </c>
      <c r="B1" s="301"/>
      <c r="C1" s="301"/>
      <c r="D1" s="301"/>
      <c r="E1" s="301"/>
      <c r="F1" s="301"/>
      <c r="G1" s="301"/>
      <c r="H1" s="297"/>
      <c r="I1" s="279" t="s">
        <v>818</v>
      </c>
    </row>
    <row r="2" spans="1:9" ht="12">
      <c r="A2" s="282" t="s">
        <v>581</v>
      </c>
      <c r="B2" s="283"/>
      <c r="C2" s="283"/>
      <c r="D2" s="283"/>
      <c r="E2" s="283"/>
      <c r="F2" s="283"/>
      <c r="G2" s="283"/>
      <c r="H2" s="283"/>
      <c r="I2" s="280"/>
    </row>
    <row r="3" spans="1:9" ht="12">
      <c r="A3" s="282" t="s">
        <v>664</v>
      </c>
      <c r="B3" s="283"/>
      <c r="C3" s="283"/>
      <c r="D3" s="283"/>
      <c r="E3" s="283"/>
      <c r="F3" s="283"/>
      <c r="G3" s="283"/>
      <c r="H3" s="283"/>
      <c r="I3" s="281"/>
    </row>
    <row r="4" spans="1:9" ht="22.5" customHeight="1">
      <c r="A4" s="6" t="s">
        <v>632</v>
      </c>
      <c r="B4" s="68">
        <v>5205</v>
      </c>
      <c r="C4" s="68" t="s">
        <v>3</v>
      </c>
      <c r="D4" s="68">
        <v>2.5</v>
      </c>
      <c r="E4" s="75" t="s">
        <v>796</v>
      </c>
      <c r="F4" s="68">
        <v>12</v>
      </c>
      <c r="G4" s="68" t="s">
        <v>4</v>
      </c>
      <c r="H4" s="241">
        <f>B4*D4*F4</f>
        <v>156150</v>
      </c>
      <c r="I4" s="9"/>
    </row>
    <row r="5" spans="1:9" ht="12">
      <c r="A5" s="2" t="s">
        <v>256</v>
      </c>
      <c r="B5" s="67"/>
      <c r="C5" s="67"/>
      <c r="D5" s="67"/>
      <c r="E5" s="67"/>
      <c r="F5" s="67"/>
      <c r="G5" s="67"/>
      <c r="H5" s="242">
        <v>156000</v>
      </c>
      <c r="I5" s="9"/>
    </row>
    <row r="6" spans="1:9" ht="12" customHeight="1">
      <c r="A6" s="282" t="s">
        <v>423</v>
      </c>
      <c r="B6" s="283"/>
      <c r="C6" s="283"/>
      <c r="D6" s="283"/>
      <c r="E6" s="283"/>
      <c r="F6" s="283"/>
      <c r="G6" s="283"/>
      <c r="H6" s="283"/>
      <c r="I6" s="9"/>
    </row>
    <row r="7" spans="1:9" ht="12" customHeight="1">
      <c r="A7" s="6" t="s">
        <v>613</v>
      </c>
      <c r="B7" s="68">
        <v>200</v>
      </c>
      <c r="C7" s="68" t="s">
        <v>3</v>
      </c>
      <c r="D7" s="68">
        <v>21</v>
      </c>
      <c r="E7" s="68" t="s">
        <v>5</v>
      </c>
      <c r="F7" s="68"/>
      <c r="G7" s="68"/>
      <c r="H7" s="241">
        <f>B7*D7</f>
        <v>4200</v>
      </c>
      <c r="I7" s="9"/>
    </row>
    <row r="8" spans="1:9" ht="12" customHeight="1">
      <c r="A8" s="6" t="s">
        <v>614</v>
      </c>
      <c r="B8" s="68">
        <v>200</v>
      </c>
      <c r="C8" s="68" t="s">
        <v>3</v>
      </c>
      <c r="D8" s="68">
        <v>3</v>
      </c>
      <c r="E8" s="68" t="s">
        <v>5</v>
      </c>
      <c r="F8" s="68">
        <v>3</v>
      </c>
      <c r="G8" s="68" t="s">
        <v>2</v>
      </c>
      <c r="H8" s="241">
        <f>B8*D8*F8</f>
        <v>1800</v>
      </c>
      <c r="I8" s="58"/>
    </row>
    <row r="9" spans="1:9" ht="12" customHeight="1">
      <c r="A9" s="6" t="s">
        <v>615</v>
      </c>
      <c r="B9" s="68">
        <v>200</v>
      </c>
      <c r="C9" s="68" t="s">
        <v>3</v>
      </c>
      <c r="D9" s="68">
        <v>4</v>
      </c>
      <c r="E9" s="68" t="s">
        <v>5</v>
      </c>
      <c r="F9" s="68">
        <v>1</v>
      </c>
      <c r="G9" s="68"/>
      <c r="H9" s="241">
        <f>B9*D9</f>
        <v>800</v>
      </c>
      <c r="I9" s="58"/>
    </row>
    <row r="10" spans="1:9" ht="12" customHeight="1">
      <c r="A10" s="6" t="s">
        <v>669</v>
      </c>
      <c r="B10" s="68">
        <v>200</v>
      </c>
      <c r="C10" s="68" t="s">
        <v>3</v>
      </c>
      <c r="D10" s="68">
        <v>7</v>
      </c>
      <c r="E10" s="68" t="s">
        <v>5</v>
      </c>
      <c r="F10" s="68">
        <v>3</v>
      </c>
      <c r="G10" s="68" t="s">
        <v>2</v>
      </c>
      <c r="H10" s="241">
        <f>B10*D10*F10</f>
        <v>4200</v>
      </c>
      <c r="I10" s="58"/>
    </row>
    <row r="11" spans="1:9" ht="12" customHeight="1">
      <c r="A11" s="6" t="s">
        <v>670</v>
      </c>
      <c r="B11" s="68">
        <v>200</v>
      </c>
      <c r="C11" s="68" t="s">
        <v>3</v>
      </c>
      <c r="D11" s="68">
        <v>7</v>
      </c>
      <c r="E11" s="68" t="s">
        <v>5</v>
      </c>
      <c r="F11" s="68">
        <v>3</v>
      </c>
      <c r="G11" s="68" t="s">
        <v>2</v>
      </c>
      <c r="H11" s="241">
        <f>B11*D11*F11</f>
        <v>4200</v>
      </c>
      <c r="I11" s="58"/>
    </row>
    <row r="12" spans="1:9" ht="12" customHeight="1">
      <c r="A12" s="2" t="s">
        <v>616</v>
      </c>
      <c r="B12" s="68"/>
      <c r="C12" s="68"/>
      <c r="D12" s="68"/>
      <c r="E12" s="68"/>
      <c r="F12" s="68"/>
      <c r="G12" s="68"/>
      <c r="H12" s="242">
        <f>H7+H8+H9+H10+H11</f>
        <v>15200</v>
      </c>
      <c r="I12" s="58"/>
    </row>
    <row r="13" spans="1:9" ht="12" customHeight="1">
      <c r="A13" s="2" t="s">
        <v>256</v>
      </c>
      <c r="B13" s="68"/>
      <c r="C13" s="68"/>
      <c r="D13" s="68"/>
      <c r="E13" s="68"/>
      <c r="F13" s="68"/>
      <c r="G13" s="68"/>
      <c r="H13" s="242">
        <v>15000</v>
      </c>
      <c r="I13" s="58"/>
    </row>
    <row r="14" spans="1:9" ht="12" customHeight="1">
      <c r="A14" s="282" t="s">
        <v>630</v>
      </c>
      <c r="B14" s="283"/>
      <c r="C14" s="283"/>
      <c r="D14" s="283"/>
      <c r="E14" s="283"/>
      <c r="F14" s="283"/>
      <c r="G14" s="283"/>
      <c r="H14" s="283"/>
      <c r="I14" s="58"/>
    </row>
    <row r="15" spans="1:9" ht="12" customHeight="1">
      <c r="A15" s="6" t="s">
        <v>632</v>
      </c>
      <c r="B15" s="68"/>
      <c r="C15" s="68"/>
      <c r="D15" s="68"/>
      <c r="E15" s="68"/>
      <c r="F15" s="68"/>
      <c r="G15" s="68"/>
      <c r="H15" s="241">
        <v>47157</v>
      </c>
      <c r="I15" s="58"/>
    </row>
    <row r="16" spans="1:9" ht="12" customHeight="1">
      <c r="A16" s="2" t="s">
        <v>256</v>
      </c>
      <c r="B16" s="68"/>
      <c r="C16" s="68"/>
      <c r="D16" s="68"/>
      <c r="E16" s="68"/>
      <c r="F16" s="68"/>
      <c r="G16" s="68"/>
      <c r="H16" s="242">
        <v>47000</v>
      </c>
      <c r="I16" s="58"/>
    </row>
    <row r="17" spans="1:9" ht="12" customHeight="1">
      <c r="A17" s="2" t="s">
        <v>668</v>
      </c>
      <c r="B17" s="68"/>
      <c r="C17" s="68"/>
      <c r="D17" s="68"/>
      <c r="E17" s="68"/>
      <c r="F17" s="68"/>
      <c r="G17" s="68"/>
      <c r="H17" s="242">
        <f>H4+H15</f>
        <v>203307</v>
      </c>
      <c r="I17" s="58"/>
    </row>
    <row r="18" spans="1:9" ht="12" customHeight="1">
      <c r="A18" s="282" t="s">
        <v>424</v>
      </c>
      <c r="B18" s="283"/>
      <c r="C18" s="283"/>
      <c r="D18" s="283"/>
      <c r="E18" s="283"/>
      <c r="F18" s="283"/>
      <c r="G18" s="283"/>
      <c r="H18" s="283"/>
      <c r="I18" s="58"/>
    </row>
    <row r="19" spans="1:9" ht="13.5" customHeight="1">
      <c r="A19" s="75" t="s">
        <v>617</v>
      </c>
      <c r="B19" s="68">
        <v>86</v>
      </c>
      <c r="C19" s="68" t="s">
        <v>3</v>
      </c>
      <c r="D19" s="68">
        <v>1</v>
      </c>
      <c r="E19" s="68" t="s">
        <v>5</v>
      </c>
      <c r="F19" s="68"/>
      <c r="G19" s="68"/>
      <c r="H19" s="241">
        <f>B19</f>
        <v>86</v>
      </c>
      <c r="I19" s="58"/>
    </row>
    <row r="20" spans="1:9" ht="12">
      <c r="A20" s="6" t="s">
        <v>618</v>
      </c>
      <c r="B20" s="68">
        <v>86</v>
      </c>
      <c r="C20" s="68" t="s">
        <v>3</v>
      </c>
      <c r="D20" s="68">
        <v>3</v>
      </c>
      <c r="E20" s="68" t="s">
        <v>5</v>
      </c>
      <c r="F20" s="68">
        <v>3</v>
      </c>
      <c r="G20" s="68" t="s">
        <v>2</v>
      </c>
      <c r="H20" s="241">
        <f>B20*D20*F20</f>
        <v>774</v>
      </c>
      <c r="I20" s="58"/>
    </row>
    <row r="21" spans="1:9" ht="12">
      <c r="A21" s="6" t="s">
        <v>619</v>
      </c>
      <c r="B21" s="68">
        <v>86</v>
      </c>
      <c r="C21" s="68" t="s">
        <v>3</v>
      </c>
      <c r="D21" s="68"/>
      <c r="E21" s="68" t="s">
        <v>5</v>
      </c>
      <c r="F21" s="68"/>
      <c r="G21" s="68"/>
      <c r="H21" s="241">
        <f>B21</f>
        <v>86</v>
      </c>
      <c r="I21" s="58"/>
    </row>
    <row r="22" spans="1:9" s="10" customFormat="1" ht="12">
      <c r="A22" s="6" t="s">
        <v>620</v>
      </c>
      <c r="B22" s="68">
        <v>86</v>
      </c>
      <c r="C22" s="68" t="s">
        <v>3</v>
      </c>
      <c r="D22" s="68"/>
      <c r="E22" s="68" t="s">
        <v>5</v>
      </c>
      <c r="F22" s="68"/>
      <c r="G22" s="68"/>
      <c r="H22" s="241">
        <f>B22</f>
        <v>86</v>
      </c>
      <c r="I22" s="58"/>
    </row>
    <row r="23" spans="1:9" s="10" customFormat="1" ht="12">
      <c r="A23" s="2" t="s">
        <v>616</v>
      </c>
      <c r="B23" s="68"/>
      <c r="C23" s="68"/>
      <c r="D23" s="68"/>
      <c r="E23" s="68"/>
      <c r="F23" s="68"/>
      <c r="G23" s="68"/>
      <c r="H23" s="242">
        <f>H19+H20+H22+H21</f>
        <v>1032</v>
      </c>
      <c r="I23" s="58"/>
    </row>
    <row r="24" spans="1:9" s="10" customFormat="1" ht="12">
      <c r="A24" s="2" t="s">
        <v>256</v>
      </c>
      <c r="B24" s="68"/>
      <c r="C24" s="68"/>
      <c r="D24" s="68"/>
      <c r="E24" s="68"/>
      <c r="F24" s="68"/>
      <c r="G24" s="68"/>
      <c r="H24" s="242">
        <v>1000</v>
      </c>
      <c r="I24" s="58"/>
    </row>
    <row r="25" spans="1:9" s="10" customFormat="1" ht="12">
      <c r="A25" s="282" t="s">
        <v>8</v>
      </c>
      <c r="B25" s="283"/>
      <c r="C25" s="283"/>
      <c r="D25" s="283"/>
      <c r="E25" s="283"/>
      <c r="F25" s="283"/>
      <c r="G25" s="283"/>
      <c r="H25" s="283"/>
      <c r="I25" s="5"/>
    </row>
    <row r="26" spans="1:9" s="10" customFormat="1" ht="12">
      <c r="A26" s="285" t="s">
        <v>9</v>
      </c>
      <c r="B26" s="8">
        <v>348.8</v>
      </c>
      <c r="C26" s="288" t="s">
        <v>10</v>
      </c>
      <c r="D26" s="8">
        <v>1450.47</v>
      </c>
      <c r="E26" s="291" t="s">
        <v>3</v>
      </c>
      <c r="F26" s="8"/>
      <c r="G26" s="8"/>
      <c r="H26" s="243">
        <f>B26*D26</f>
        <v>505923.936</v>
      </c>
      <c r="I26" s="5"/>
    </row>
    <row r="27" spans="1:9" s="10" customFormat="1" ht="12">
      <c r="A27" s="286"/>
      <c r="B27" s="8">
        <v>261.6</v>
      </c>
      <c r="C27" s="289"/>
      <c r="D27" s="8">
        <v>1623.8</v>
      </c>
      <c r="E27" s="292"/>
      <c r="F27" s="8"/>
      <c r="G27" s="8"/>
      <c r="H27" s="243">
        <f>B27*D27</f>
        <v>424786.08</v>
      </c>
      <c r="I27" s="5"/>
    </row>
    <row r="28" spans="1:9" s="10" customFormat="1" ht="12">
      <c r="A28" s="287"/>
      <c r="B28" s="3">
        <f>B26+B27</f>
        <v>610.4</v>
      </c>
      <c r="C28" s="290"/>
      <c r="D28" s="8"/>
      <c r="E28" s="293"/>
      <c r="F28" s="8"/>
      <c r="G28" s="8"/>
      <c r="H28" s="244">
        <f>H26+H27</f>
        <v>930710</v>
      </c>
      <c r="I28" s="5"/>
    </row>
    <row r="29" spans="1:9" s="10" customFormat="1" ht="12">
      <c r="A29" s="6" t="s">
        <v>13</v>
      </c>
      <c r="B29" s="7">
        <v>38227</v>
      </c>
      <c r="C29" s="8" t="s">
        <v>14</v>
      </c>
      <c r="D29" s="8">
        <v>6.4</v>
      </c>
      <c r="E29" s="7" t="s">
        <v>3</v>
      </c>
      <c r="F29" s="8"/>
      <c r="G29" s="8"/>
      <c r="H29" s="248">
        <f>B29*D29</f>
        <v>244653</v>
      </c>
      <c r="I29" s="5"/>
    </row>
    <row r="30" spans="1:9" s="10" customFormat="1" ht="12">
      <c r="A30" s="6" t="s">
        <v>15</v>
      </c>
      <c r="B30" s="7">
        <v>10</v>
      </c>
      <c r="C30" s="8" t="s">
        <v>48</v>
      </c>
      <c r="D30" s="8">
        <v>976.35</v>
      </c>
      <c r="E30" s="7" t="s">
        <v>3</v>
      </c>
      <c r="F30" s="8"/>
      <c r="G30" s="8"/>
      <c r="H30" s="243">
        <f>B30*D30</f>
        <v>9763.5</v>
      </c>
      <c r="I30" s="5"/>
    </row>
    <row r="31" spans="1:9" s="10" customFormat="1" ht="12">
      <c r="A31" s="2" t="s">
        <v>0</v>
      </c>
      <c r="B31" s="3"/>
      <c r="C31" s="3"/>
      <c r="D31" s="4"/>
      <c r="E31" s="4"/>
      <c r="F31" s="3"/>
      <c r="G31" s="3"/>
      <c r="H31" s="244">
        <f>SUM(H28:H30)</f>
        <v>1185127</v>
      </c>
      <c r="I31" s="5"/>
    </row>
    <row r="32" spans="1:9" s="10" customFormat="1" ht="12">
      <c r="A32" s="2" t="s">
        <v>256</v>
      </c>
      <c r="B32" s="3"/>
      <c r="C32" s="3"/>
      <c r="D32" s="4"/>
      <c r="E32" s="4"/>
      <c r="F32" s="3"/>
      <c r="G32" s="3"/>
      <c r="H32" s="244">
        <v>1185000</v>
      </c>
      <c r="I32" s="5"/>
    </row>
    <row r="33" spans="1:9" s="10" customFormat="1" ht="12.75">
      <c r="A33" s="282" t="s">
        <v>58</v>
      </c>
      <c r="B33" s="284"/>
      <c r="C33" s="284"/>
      <c r="D33" s="284"/>
      <c r="E33" s="284"/>
      <c r="F33" s="284"/>
      <c r="G33" s="284"/>
      <c r="H33" s="284"/>
      <c r="I33" s="5"/>
    </row>
    <row r="34" spans="1:9" s="10" customFormat="1" ht="12.75">
      <c r="A34" s="9" t="s">
        <v>16</v>
      </c>
      <c r="B34" s="12">
        <v>3274</v>
      </c>
      <c r="C34" s="12" t="s">
        <v>17</v>
      </c>
      <c r="D34" s="12">
        <v>0.7873</v>
      </c>
      <c r="E34" s="12" t="s">
        <v>3</v>
      </c>
      <c r="F34" s="12">
        <v>12</v>
      </c>
      <c r="G34" s="12" t="s">
        <v>4</v>
      </c>
      <c r="H34" s="263">
        <f>B34*D34*F34</f>
        <v>30931.44</v>
      </c>
      <c r="I34" s="5"/>
    </row>
    <row r="35" spans="1:9" s="10" customFormat="1" ht="12.75">
      <c r="A35" s="9" t="s">
        <v>51</v>
      </c>
      <c r="B35" s="5"/>
      <c r="C35" s="5"/>
      <c r="D35" s="24">
        <v>316.79</v>
      </c>
      <c r="E35" s="12" t="s">
        <v>3</v>
      </c>
      <c r="F35" s="12">
        <v>23.4</v>
      </c>
      <c r="G35" s="12" t="s">
        <v>12</v>
      </c>
      <c r="H35" s="246">
        <f>D35*F35</f>
        <v>7413</v>
      </c>
      <c r="I35" s="5"/>
    </row>
    <row r="36" spans="1:9" s="10" customFormat="1" ht="12.75">
      <c r="A36" s="9" t="s">
        <v>34</v>
      </c>
      <c r="B36" s="5"/>
      <c r="C36" s="5"/>
      <c r="D36" s="24">
        <v>545</v>
      </c>
      <c r="E36" s="12" t="s">
        <v>3</v>
      </c>
      <c r="F36" s="12">
        <v>2</v>
      </c>
      <c r="G36" s="12" t="s">
        <v>7</v>
      </c>
      <c r="H36" s="264">
        <v>1188.1</v>
      </c>
      <c r="I36" s="5"/>
    </row>
    <row r="37" spans="1:10" s="10" customFormat="1" ht="24">
      <c r="A37" s="6" t="s">
        <v>561</v>
      </c>
      <c r="B37" s="12"/>
      <c r="C37" s="12"/>
      <c r="D37" s="12">
        <v>33000</v>
      </c>
      <c r="E37" s="12" t="s">
        <v>3</v>
      </c>
      <c r="F37" s="12"/>
      <c r="G37" s="12"/>
      <c r="H37" s="247">
        <f>15000+18000</f>
        <v>33000</v>
      </c>
      <c r="I37" s="5"/>
      <c r="J37" s="10">
        <v>-11276</v>
      </c>
    </row>
    <row r="38" spans="1:10" s="10" customFormat="1" ht="24">
      <c r="A38" s="6" t="s">
        <v>560</v>
      </c>
      <c r="B38" s="126" t="s">
        <v>767</v>
      </c>
      <c r="C38" s="12"/>
      <c r="D38" s="12">
        <v>60000</v>
      </c>
      <c r="E38" s="12" t="s">
        <v>3</v>
      </c>
      <c r="F38" s="126" t="s">
        <v>790</v>
      </c>
      <c r="G38" s="12"/>
      <c r="H38" s="247">
        <f>60000+22000</f>
        <v>82000</v>
      </c>
      <c r="I38" s="5"/>
      <c r="J38" s="10">
        <v>-11275</v>
      </c>
    </row>
    <row r="39" spans="1:9" s="10" customFormat="1" ht="12.75">
      <c r="A39" s="6" t="s">
        <v>621</v>
      </c>
      <c r="B39" s="12"/>
      <c r="C39" s="12"/>
      <c r="D39" s="12">
        <v>2692</v>
      </c>
      <c r="E39" s="12" t="s">
        <v>63</v>
      </c>
      <c r="F39" s="12">
        <v>12</v>
      </c>
      <c r="G39" s="12" t="s">
        <v>4</v>
      </c>
      <c r="H39" s="247">
        <f>F39*D39</f>
        <v>32304</v>
      </c>
      <c r="I39" s="5"/>
    </row>
    <row r="40" spans="1:9" ht="12.75">
      <c r="A40" s="6" t="s">
        <v>622</v>
      </c>
      <c r="B40" s="12"/>
      <c r="C40" s="12"/>
      <c r="D40" s="12">
        <v>1200</v>
      </c>
      <c r="E40" s="12" t="s">
        <v>63</v>
      </c>
      <c r="F40" s="12">
        <v>12</v>
      </c>
      <c r="G40" s="12" t="s">
        <v>4</v>
      </c>
      <c r="H40" s="247">
        <f>D40*F40</f>
        <v>14400</v>
      </c>
      <c r="I40" s="9"/>
    </row>
    <row r="41" spans="1:9" ht="12.75">
      <c r="A41" s="6" t="s">
        <v>551</v>
      </c>
      <c r="B41" s="12"/>
      <c r="C41" s="12"/>
      <c r="D41" s="12">
        <v>1500</v>
      </c>
      <c r="E41" s="12" t="s">
        <v>63</v>
      </c>
      <c r="F41" s="12">
        <v>12</v>
      </c>
      <c r="G41" s="12" t="s">
        <v>4</v>
      </c>
      <c r="H41" s="265">
        <f>D41*F41</f>
        <v>18000</v>
      </c>
      <c r="I41" s="9"/>
    </row>
    <row r="42" spans="1:9" ht="12">
      <c r="A42" s="2" t="s">
        <v>0</v>
      </c>
      <c r="B42" s="3"/>
      <c r="C42" s="3"/>
      <c r="D42" s="4"/>
      <c r="E42" s="4"/>
      <c r="F42" s="3"/>
      <c r="G42" s="3"/>
      <c r="H42" s="244">
        <f>SUM(H34:H41)</f>
        <v>219237</v>
      </c>
      <c r="I42" s="9"/>
    </row>
    <row r="43" spans="1:9" ht="12">
      <c r="A43" s="2" t="s">
        <v>256</v>
      </c>
      <c r="B43" s="3"/>
      <c r="C43" s="3"/>
      <c r="D43" s="4"/>
      <c r="E43" s="4"/>
      <c r="F43" s="3"/>
      <c r="G43" s="3"/>
      <c r="H43" s="244">
        <f>197000+22000</f>
        <v>219000</v>
      </c>
      <c r="I43" s="9"/>
    </row>
    <row r="44" spans="1:9" ht="12.75">
      <c r="A44" s="282" t="s">
        <v>59</v>
      </c>
      <c r="B44" s="298"/>
      <c r="C44" s="298"/>
      <c r="D44" s="298"/>
      <c r="E44" s="298"/>
      <c r="F44" s="298"/>
      <c r="G44" s="298"/>
      <c r="H44" s="298"/>
      <c r="I44" s="9"/>
    </row>
    <row r="45" spans="1:9" ht="24">
      <c r="A45" s="6" t="s">
        <v>36</v>
      </c>
      <c r="B45" s="7">
        <v>17</v>
      </c>
      <c r="C45" s="7" t="s">
        <v>2</v>
      </c>
      <c r="D45" s="9">
        <v>100</v>
      </c>
      <c r="E45" s="9" t="s">
        <v>63</v>
      </c>
      <c r="F45" s="7"/>
      <c r="G45" s="7"/>
      <c r="H45" s="243">
        <f>B45*D45</f>
        <v>1700</v>
      </c>
      <c r="I45" s="9"/>
    </row>
    <row r="46" spans="1:9" ht="12">
      <c r="A46" s="6" t="s">
        <v>35</v>
      </c>
      <c r="B46" s="7">
        <v>2</v>
      </c>
      <c r="C46" s="8"/>
      <c r="D46" s="7">
        <v>350</v>
      </c>
      <c r="E46" s="8" t="s">
        <v>3</v>
      </c>
      <c r="F46" s="8"/>
      <c r="G46" s="8"/>
      <c r="H46" s="243">
        <f>B46*D46</f>
        <v>700</v>
      </c>
      <c r="I46" s="9"/>
    </row>
    <row r="47" spans="1:9" ht="24">
      <c r="A47" s="6" t="s">
        <v>73</v>
      </c>
      <c r="B47" s="7"/>
      <c r="C47" s="8"/>
      <c r="D47" s="7"/>
      <c r="E47" s="8"/>
      <c r="F47" s="8"/>
      <c r="G47" s="8"/>
      <c r="H47" s="243">
        <v>20000</v>
      </c>
      <c r="I47" s="9"/>
    </row>
    <row r="48" spans="1:9" ht="12">
      <c r="A48" s="6" t="s">
        <v>625</v>
      </c>
      <c r="B48" s="7">
        <v>1</v>
      </c>
      <c r="C48" s="8"/>
      <c r="D48" s="7">
        <v>1000</v>
      </c>
      <c r="E48" s="8"/>
      <c r="F48" s="8"/>
      <c r="G48" s="8"/>
      <c r="H48" s="243">
        <f aca="true" t="shared" si="0" ref="H48:H53">B48*D48</f>
        <v>1000</v>
      </c>
      <c r="I48" s="9"/>
    </row>
    <row r="49" spans="1:9" ht="24">
      <c r="A49" s="6" t="s">
        <v>626</v>
      </c>
      <c r="B49" s="7">
        <v>1</v>
      </c>
      <c r="C49" s="8" t="s">
        <v>2</v>
      </c>
      <c r="D49" s="7">
        <v>500</v>
      </c>
      <c r="E49" s="8" t="s">
        <v>3</v>
      </c>
      <c r="F49" s="8"/>
      <c r="G49" s="8"/>
      <c r="H49" s="243">
        <f t="shared" si="0"/>
        <v>500</v>
      </c>
      <c r="I49" s="9"/>
    </row>
    <row r="50" spans="1:9" ht="15" customHeight="1">
      <c r="A50" s="6" t="s">
        <v>628</v>
      </c>
      <c r="B50" s="7">
        <v>3</v>
      </c>
      <c r="C50" s="8" t="s">
        <v>2</v>
      </c>
      <c r="D50" s="7">
        <v>1000</v>
      </c>
      <c r="E50" s="8" t="s">
        <v>3</v>
      </c>
      <c r="F50" s="8"/>
      <c r="G50" s="8"/>
      <c r="H50" s="243">
        <f t="shared" si="0"/>
        <v>3000</v>
      </c>
      <c r="I50" s="9"/>
    </row>
    <row r="51" spans="1:9" ht="23.25" customHeight="1">
      <c r="A51" s="6" t="s">
        <v>629</v>
      </c>
      <c r="B51" s="7">
        <v>1</v>
      </c>
      <c r="C51" s="8" t="s">
        <v>2</v>
      </c>
      <c r="D51" s="7">
        <v>2700</v>
      </c>
      <c r="E51" s="8" t="s">
        <v>3</v>
      </c>
      <c r="F51" s="8"/>
      <c r="G51" s="8"/>
      <c r="H51" s="243">
        <f t="shared" si="0"/>
        <v>2700</v>
      </c>
      <c r="I51" s="9"/>
    </row>
    <row r="52" spans="1:9" s="10" customFormat="1" ht="14.25" customHeight="1">
      <c r="A52" s="6" t="s">
        <v>627</v>
      </c>
      <c r="B52" s="7">
        <v>1</v>
      </c>
      <c r="C52" s="8" t="s">
        <v>2</v>
      </c>
      <c r="D52" s="7">
        <v>1000</v>
      </c>
      <c r="E52" s="8" t="s">
        <v>3</v>
      </c>
      <c r="F52" s="8"/>
      <c r="G52" s="8"/>
      <c r="H52" s="243">
        <f t="shared" si="0"/>
        <v>1000</v>
      </c>
      <c r="I52" s="5"/>
    </row>
    <row r="53" spans="1:9" s="10" customFormat="1" ht="25.5" customHeight="1">
      <c r="A53" s="6" t="s">
        <v>631</v>
      </c>
      <c r="B53" s="7">
        <v>1</v>
      </c>
      <c r="C53" s="8" t="s">
        <v>2</v>
      </c>
      <c r="D53" s="8">
        <v>3350.16</v>
      </c>
      <c r="E53" s="8" t="s">
        <v>3</v>
      </c>
      <c r="F53" s="8"/>
      <c r="G53" s="8"/>
      <c r="H53" s="243">
        <f t="shared" si="0"/>
        <v>3350.16</v>
      </c>
      <c r="I53" s="5"/>
    </row>
    <row r="54" spans="1:9" ht="12">
      <c r="A54" s="6" t="s">
        <v>623</v>
      </c>
      <c r="B54" s="7"/>
      <c r="C54" s="8"/>
      <c r="D54" s="7">
        <v>100000</v>
      </c>
      <c r="E54" s="8" t="s">
        <v>3</v>
      </c>
      <c r="F54" s="8"/>
      <c r="G54" s="8"/>
      <c r="H54" s="248">
        <v>100000</v>
      </c>
      <c r="I54" s="9"/>
    </row>
    <row r="55" spans="1:9" ht="12">
      <c r="A55" s="2" t="s">
        <v>0</v>
      </c>
      <c r="B55" s="3"/>
      <c r="C55" s="3"/>
      <c r="D55" s="4"/>
      <c r="E55" s="4"/>
      <c r="F55" s="3"/>
      <c r="G55" s="3"/>
      <c r="H55" s="244">
        <f>SUM(H45:H54)</f>
        <v>133950</v>
      </c>
      <c r="I55" s="9"/>
    </row>
    <row r="56" spans="1:9" ht="12.75" customHeight="1">
      <c r="A56" s="2" t="s">
        <v>256</v>
      </c>
      <c r="B56" s="3"/>
      <c r="C56" s="3"/>
      <c r="D56" s="4"/>
      <c r="E56" s="4"/>
      <c r="F56" s="3"/>
      <c r="G56" s="3"/>
      <c r="H56" s="244">
        <v>134000</v>
      </c>
      <c r="I56" s="9"/>
    </row>
    <row r="57" spans="1:9" ht="13.5" customHeight="1">
      <c r="A57" s="282" t="s">
        <v>19</v>
      </c>
      <c r="B57" s="283"/>
      <c r="C57" s="283"/>
      <c r="D57" s="283"/>
      <c r="E57" s="283"/>
      <c r="F57" s="283"/>
      <c r="G57" s="283"/>
      <c r="H57" s="283"/>
      <c r="I57" s="9"/>
    </row>
    <row r="58" spans="1:9" ht="13.5" customHeight="1">
      <c r="A58" s="6" t="s">
        <v>37</v>
      </c>
      <c r="B58" s="7">
        <v>15</v>
      </c>
      <c r="C58" s="7" t="s">
        <v>2</v>
      </c>
      <c r="D58" s="7"/>
      <c r="E58" s="7"/>
      <c r="F58" s="8">
        <v>736</v>
      </c>
      <c r="G58" s="8" t="s">
        <v>3</v>
      </c>
      <c r="H58" s="243">
        <f>B58*F58</f>
        <v>11040</v>
      </c>
      <c r="I58" s="9"/>
    </row>
    <row r="59" spans="1:9" ht="17.25" customHeight="1">
      <c r="A59" s="6" t="s">
        <v>633</v>
      </c>
      <c r="B59" s="8">
        <v>4</v>
      </c>
      <c r="C59" s="7" t="s">
        <v>20</v>
      </c>
      <c r="D59" s="7"/>
      <c r="E59" s="7"/>
      <c r="F59" s="8">
        <v>668.12</v>
      </c>
      <c r="G59" s="8" t="s">
        <v>3</v>
      </c>
      <c r="H59" s="245">
        <f>B59*F59</f>
        <v>2672.48</v>
      </c>
      <c r="I59" s="9"/>
    </row>
    <row r="60" spans="1:9" ht="13.5" customHeight="1">
      <c r="A60" s="2" t="s">
        <v>0</v>
      </c>
      <c r="B60" s="4"/>
      <c r="C60" s="4"/>
      <c r="D60" s="4"/>
      <c r="E60" s="4"/>
      <c r="F60" s="3"/>
      <c r="G60" s="3"/>
      <c r="H60" s="244">
        <f>SUM(H58:H59)</f>
        <v>13712</v>
      </c>
      <c r="I60" s="9"/>
    </row>
    <row r="61" spans="1:9" ht="13.5" customHeight="1">
      <c r="A61" s="2" t="s">
        <v>256</v>
      </c>
      <c r="B61" s="4"/>
      <c r="C61" s="4"/>
      <c r="D61" s="4"/>
      <c r="E61" s="4"/>
      <c r="F61" s="3"/>
      <c r="G61" s="3"/>
      <c r="H61" s="244">
        <v>14000</v>
      </c>
      <c r="I61" s="9"/>
    </row>
    <row r="62" spans="1:9" ht="13.5" customHeight="1">
      <c r="A62" s="300" t="s">
        <v>624</v>
      </c>
      <c r="B62" s="300"/>
      <c r="C62" s="300"/>
      <c r="D62" s="300"/>
      <c r="E62" s="300"/>
      <c r="F62" s="300"/>
      <c r="G62" s="300"/>
      <c r="H62" s="300"/>
      <c r="I62" s="9"/>
    </row>
    <row r="63" spans="1:9" ht="13.5" customHeight="1">
      <c r="A63" s="6" t="s">
        <v>700</v>
      </c>
      <c r="B63" s="7">
        <v>1</v>
      </c>
      <c r="C63" s="7" t="s">
        <v>6</v>
      </c>
      <c r="D63" s="7">
        <v>4500</v>
      </c>
      <c r="E63" s="7" t="s">
        <v>3</v>
      </c>
      <c r="F63" s="8"/>
      <c r="G63" s="8"/>
      <c r="H63" s="248">
        <v>4500</v>
      </c>
      <c r="I63" s="9"/>
    </row>
    <row r="64" spans="1:9" ht="13.5" customHeight="1">
      <c r="A64" s="6" t="s">
        <v>701</v>
      </c>
      <c r="B64" s="7">
        <v>3</v>
      </c>
      <c r="C64" s="7" t="s">
        <v>6</v>
      </c>
      <c r="D64" s="7">
        <v>6000</v>
      </c>
      <c r="E64" s="7" t="s">
        <v>3</v>
      </c>
      <c r="F64" s="8"/>
      <c r="G64" s="8"/>
      <c r="H64" s="248">
        <f>B64*D64</f>
        <v>18000</v>
      </c>
      <c r="I64" s="9"/>
    </row>
    <row r="65" spans="1:9" ht="13.5" customHeight="1">
      <c r="A65" s="6" t="s">
        <v>702</v>
      </c>
      <c r="B65" s="7">
        <v>2</v>
      </c>
      <c r="C65" s="7" t="s">
        <v>6</v>
      </c>
      <c r="D65" s="7">
        <v>3750</v>
      </c>
      <c r="E65" s="7" t="s">
        <v>3</v>
      </c>
      <c r="F65" s="8"/>
      <c r="G65" s="8"/>
      <c r="H65" s="248">
        <f>B65*D65</f>
        <v>7500</v>
      </c>
      <c r="I65" s="9"/>
    </row>
    <row r="66" spans="1:9" ht="13.5" customHeight="1">
      <c r="A66" s="261" t="s">
        <v>873</v>
      </c>
      <c r="B66" s="7">
        <v>1</v>
      </c>
      <c r="C66" s="7" t="s">
        <v>6</v>
      </c>
      <c r="D66" s="7">
        <v>4282</v>
      </c>
      <c r="E66" s="7" t="s">
        <v>3</v>
      </c>
      <c r="F66" s="3"/>
      <c r="G66" s="3"/>
      <c r="H66" s="248">
        <f>B66*D66</f>
        <v>4282</v>
      </c>
      <c r="I66" s="9"/>
    </row>
    <row r="67" spans="1:9" ht="13.5" customHeight="1">
      <c r="A67" s="2" t="s">
        <v>616</v>
      </c>
      <c r="B67" s="4"/>
      <c r="C67" s="4"/>
      <c r="D67" s="4"/>
      <c r="E67" s="4"/>
      <c r="F67" s="3"/>
      <c r="G67" s="3"/>
      <c r="H67" s="244">
        <f>SUM(H63:H66)</f>
        <v>34282</v>
      </c>
      <c r="I67" s="9"/>
    </row>
    <row r="68" spans="1:9" ht="13.5" customHeight="1">
      <c r="A68" s="2" t="s">
        <v>256</v>
      </c>
      <c r="B68" s="4"/>
      <c r="C68" s="4"/>
      <c r="D68" s="4"/>
      <c r="E68" s="4"/>
      <c r="F68" s="3"/>
      <c r="G68" s="3"/>
      <c r="H68" s="244">
        <v>36000</v>
      </c>
      <c r="I68" s="9"/>
    </row>
    <row r="69" spans="1:9" ht="13.5" customHeight="1">
      <c r="A69" s="300" t="s">
        <v>21</v>
      </c>
      <c r="B69" s="300"/>
      <c r="C69" s="300"/>
      <c r="D69" s="300"/>
      <c r="E69" s="300"/>
      <c r="F69" s="300"/>
      <c r="G69" s="300"/>
      <c r="H69" s="300"/>
      <c r="I69" s="9"/>
    </row>
    <row r="70" spans="1:9" ht="13.5" customHeight="1">
      <c r="A70" s="297" t="s">
        <v>22</v>
      </c>
      <c r="B70" s="306"/>
      <c r="C70" s="306"/>
      <c r="D70" s="306"/>
      <c r="E70" s="306"/>
      <c r="F70" s="306"/>
      <c r="G70" s="306"/>
      <c r="H70" s="306"/>
      <c r="I70" s="9"/>
    </row>
    <row r="71" spans="1:9" ht="13.5" customHeight="1">
      <c r="A71" s="2" t="s">
        <v>38</v>
      </c>
      <c r="B71" s="7"/>
      <c r="C71" s="7"/>
      <c r="D71" s="15"/>
      <c r="E71" s="12"/>
      <c r="F71" s="16"/>
      <c r="G71" s="8"/>
      <c r="H71" s="243"/>
      <c r="I71" s="9"/>
    </row>
    <row r="72" spans="1:9" ht="12.75" customHeight="1">
      <c r="A72" s="6" t="s">
        <v>75</v>
      </c>
      <c r="B72" s="7">
        <v>64</v>
      </c>
      <c r="C72" s="7" t="s">
        <v>2</v>
      </c>
      <c r="D72" s="15">
        <v>153</v>
      </c>
      <c r="E72" s="12" t="s">
        <v>77</v>
      </c>
      <c r="F72" s="16"/>
      <c r="G72" s="8">
        <v>5.45</v>
      </c>
      <c r="H72" s="248">
        <f>B72*D72*G72</f>
        <v>53366</v>
      </c>
      <c r="I72" s="9"/>
    </row>
    <row r="73" spans="1:9" ht="12.75" customHeight="1">
      <c r="A73" s="6" t="s">
        <v>76</v>
      </c>
      <c r="B73" s="7">
        <v>136</v>
      </c>
      <c r="C73" s="7" t="s">
        <v>2</v>
      </c>
      <c r="D73" s="15">
        <v>187</v>
      </c>
      <c r="E73" s="12" t="s">
        <v>77</v>
      </c>
      <c r="F73" s="16"/>
      <c r="G73" s="8">
        <v>5.45</v>
      </c>
      <c r="H73" s="248">
        <f>B73*D73*G73</f>
        <v>138604</v>
      </c>
      <c r="I73" s="9"/>
    </row>
    <row r="74" spans="1:9" ht="12.75" customHeight="1">
      <c r="A74" s="2" t="s">
        <v>730</v>
      </c>
      <c r="B74" s="7"/>
      <c r="C74" s="7"/>
      <c r="D74" s="15"/>
      <c r="E74" s="12"/>
      <c r="F74" s="16"/>
      <c r="G74" s="8"/>
      <c r="H74" s="244">
        <f>H72+H73</f>
        <v>191970</v>
      </c>
      <c r="I74" s="9"/>
    </row>
    <row r="75" spans="1:9" ht="15" customHeight="1">
      <c r="A75" s="17" t="s">
        <v>78</v>
      </c>
      <c r="B75" s="7">
        <v>30</v>
      </c>
      <c r="C75" s="7" t="s">
        <v>2</v>
      </c>
      <c r="D75" s="15">
        <v>153</v>
      </c>
      <c r="E75" s="12" t="s">
        <v>23</v>
      </c>
      <c r="F75" s="16">
        <v>17</v>
      </c>
      <c r="G75" s="8" t="s">
        <v>3</v>
      </c>
      <c r="H75" s="243">
        <f>B75*D75*F75</f>
        <v>78030</v>
      </c>
      <c r="I75" s="9"/>
    </row>
    <row r="76" spans="1:9" ht="15" customHeight="1">
      <c r="A76" s="17" t="s">
        <v>733</v>
      </c>
      <c r="B76" s="7">
        <v>14</v>
      </c>
      <c r="C76" s="7" t="s">
        <v>2</v>
      </c>
      <c r="D76" s="15">
        <f>68</f>
        <v>68</v>
      </c>
      <c r="E76" s="12" t="s">
        <v>23</v>
      </c>
      <c r="F76" s="16">
        <v>17</v>
      </c>
      <c r="G76" s="8" t="s">
        <v>3</v>
      </c>
      <c r="H76" s="243">
        <f>B76*D76*F76</f>
        <v>16184</v>
      </c>
      <c r="I76" s="9"/>
    </row>
    <row r="77" spans="1:9" ht="15" customHeight="1">
      <c r="A77" s="17" t="s">
        <v>39</v>
      </c>
      <c r="B77" s="7">
        <v>5</v>
      </c>
      <c r="C77" s="7" t="s">
        <v>2</v>
      </c>
      <c r="D77" s="15">
        <v>935</v>
      </c>
      <c r="E77" s="12" t="s">
        <v>23</v>
      </c>
      <c r="F77" s="16">
        <v>7.1</v>
      </c>
      <c r="G77" s="8" t="s">
        <v>3</v>
      </c>
      <c r="H77" s="245">
        <f>D77*F77</f>
        <v>6638.5</v>
      </c>
      <c r="I77" s="9"/>
    </row>
    <row r="78" spans="1:9" ht="12.75" customHeight="1">
      <c r="A78" s="294" t="s">
        <v>41</v>
      </c>
      <c r="B78" s="295"/>
      <c r="C78" s="295"/>
      <c r="D78" s="295"/>
      <c r="E78" s="295"/>
      <c r="F78" s="295"/>
      <c r="G78" s="296"/>
      <c r="H78" s="244">
        <f>SUM(H74:H77)</f>
        <v>292823</v>
      </c>
      <c r="I78" s="9"/>
    </row>
    <row r="79" spans="1:9" ht="12.75" customHeight="1">
      <c r="A79" s="297" t="s">
        <v>43</v>
      </c>
      <c r="B79" s="298"/>
      <c r="C79" s="298"/>
      <c r="D79" s="298"/>
      <c r="E79" s="298"/>
      <c r="F79" s="298"/>
      <c r="G79" s="298"/>
      <c r="H79" s="298"/>
      <c r="I79" s="9"/>
    </row>
    <row r="80" spans="1:9" ht="12.75" customHeight="1">
      <c r="A80" s="1" t="s">
        <v>45</v>
      </c>
      <c r="B80" s="32">
        <v>200</v>
      </c>
      <c r="C80" s="33" t="s">
        <v>2</v>
      </c>
      <c r="D80" s="32">
        <v>0.07</v>
      </c>
      <c r="E80" s="33" t="s">
        <v>44</v>
      </c>
      <c r="F80" s="32">
        <v>120</v>
      </c>
      <c r="G80" s="8" t="s">
        <v>5</v>
      </c>
      <c r="H80" s="245">
        <f>B80*D80*F80</f>
        <v>1680</v>
      </c>
      <c r="I80" s="9"/>
    </row>
    <row r="81" spans="1:9" ht="12.75" customHeight="1">
      <c r="A81" s="2" t="s">
        <v>50</v>
      </c>
      <c r="B81" s="34">
        <f>H80</f>
        <v>1680</v>
      </c>
      <c r="C81" s="33" t="s">
        <v>44</v>
      </c>
      <c r="D81" s="34">
        <v>2.5</v>
      </c>
      <c r="E81" s="33" t="s">
        <v>44</v>
      </c>
      <c r="F81" s="34">
        <v>4.5</v>
      </c>
      <c r="G81" s="8" t="s">
        <v>3</v>
      </c>
      <c r="H81" s="266">
        <f>B81/D81*F81</f>
        <v>3024</v>
      </c>
      <c r="I81" s="9"/>
    </row>
    <row r="82" spans="1:9" ht="12" customHeight="1">
      <c r="A82" s="297" t="s">
        <v>79</v>
      </c>
      <c r="B82" s="299"/>
      <c r="C82" s="299"/>
      <c r="D82" s="299"/>
      <c r="E82" s="299"/>
      <c r="F82" s="299"/>
      <c r="G82" s="299"/>
      <c r="H82" s="299"/>
      <c r="I82" s="9"/>
    </row>
    <row r="83" spans="1:9" ht="12" customHeight="1">
      <c r="A83" s="6" t="s">
        <v>79</v>
      </c>
      <c r="B83" s="7">
        <v>105</v>
      </c>
      <c r="C83" s="7" t="s">
        <v>80</v>
      </c>
      <c r="D83" s="303">
        <v>0.18</v>
      </c>
      <c r="E83" s="304"/>
      <c r="F83" s="8" t="s">
        <v>42</v>
      </c>
      <c r="G83" s="8"/>
      <c r="H83" s="245">
        <f>D83*B83</f>
        <v>18.9</v>
      </c>
      <c r="I83" s="9"/>
    </row>
    <row r="84" spans="1:9" ht="12" customHeight="1">
      <c r="A84" s="6"/>
      <c r="B84" s="8">
        <f>H83</f>
        <v>18.9</v>
      </c>
      <c r="C84" s="7" t="s">
        <v>42</v>
      </c>
      <c r="D84" s="20">
        <v>12</v>
      </c>
      <c r="E84" s="40" t="s">
        <v>46</v>
      </c>
      <c r="F84" s="8">
        <v>27.4</v>
      </c>
      <c r="G84" s="8" t="s">
        <v>3</v>
      </c>
      <c r="H84" s="245">
        <f>B84*D84*F84</f>
        <v>6214.32</v>
      </c>
      <c r="I84" s="9"/>
    </row>
    <row r="85" spans="1:9" ht="12" customHeight="1">
      <c r="A85" s="2" t="s">
        <v>29</v>
      </c>
      <c r="B85" s="7"/>
      <c r="C85" s="7"/>
      <c r="D85" s="303"/>
      <c r="E85" s="304"/>
      <c r="F85" s="8"/>
      <c r="G85" s="8"/>
      <c r="H85" s="244">
        <f>SUM(H84)</f>
        <v>6214</v>
      </c>
      <c r="I85" s="9"/>
    </row>
    <row r="86" spans="1:9" ht="12" customHeight="1">
      <c r="A86" s="297" t="s">
        <v>30</v>
      </c>
      <c r="B86" s="298"/>
      <c r="C86" s="298"/>
      <c r="D86" s="298"/>
      <c r="E86" s="298"/>
      <c r="F86" s="298"/>
      <c r="G86" s="298"/>
      <c r="H86" s="298"/>
      <c r="I86" s="9"/>
    </row>
    <row r="87" spans="1:9" ht="12" customHeight="1">
      <c r="A87" s="6" t="s">
        <v>197</v>
      </c>
      <c r="B87" s="32">
        <v>18</v>
      </c>
      <c r="C87" s="33" t="s">
        <v>6</v>
      </c>
      <c r="D87" s="33"/>
      <c r="E87" s="33"/>
      <c r="F87" s="32">
        <v>131</v>
      </c>
      <c r="G87" s="33" t="s">
        <v>3</v>
      </c>
      <c r="H87" s="85">
        <f>B87*F87</f>
        <v>2358</v>
      </c>
      <c r="I87" s="9"/>
    </row>
    <row r="88" spans="1:9" ht="12" customHeight="1">
      <c r="A88" s="6" t="s">
        <v>198</v>
      </c>
      <c r="B88" s="32">
        <v>2</v>
      </c>
      <c r="C88" s="33" t="s">
        <v>6</v>
      </c>
      <c r="D88" s="32">
        <v>9</v>
      </c>
      <c r="E88" s="33" t="s">
        <v>4</v>
      </c>
      <c r="F88" s="32">
        <v>21</v>
      </c>
      <c r="G88" s="33" t="s">
        <v>3</v>
      </c>
      <c r="H88" s="85">
        <f aca="true" t="shared" si="1" ref="H88:H93">B88*D88*F88</f>
        <v>378</v>
      </c>
      <c r="I88" s="9"/>
    </row>
    <row r="89" spans="1:9" ht="12" customHeight="1">
      <c r="A89" s="6" t="s">
        <v>100</v>
      </c>
      <c r="B89" s="32">
        <v>6</v>
      </c>
      <c r="C89" s="33" t="s">
        <v>6</v>
      </c>
      <c r="D89" s="32">
        <v>9</v>
      </c>
      <c r="E89" s="33" t="s">
        <v>4</v>
      </c>
      <c r="F89" s="32">
        <v>11</v>
      </c>
      <c r="G89" s="33" t="s">
        <v>3</v>
      </c>
      <c r="H89" s="85">
        <f t="shared" si="1"/>
        <v>594</v>
      </c>
      <c r="I89" s="9"/>
    </row>
    <row r="90" spans="1:9" ht="12" customHeight="1">
      <c r="A90" s="6" t="s">
        <v>199</v>
      </c>
      <c r="B90" s="32">
        <v>2</v>
      </c>
      <c r="C90" s="33" t="s">
        <v>6</v>
      </c>
      <c r="D90" s="32">
        <v>9</v>
      </c>
      <c r="E90" s="33" t="s">
        <v>4</v>
      </c>
      <c r="F90" s="32">
        <v>17.5</v>
      </c>
      <c r="G90" s="33" t="s">
        <v>3</v>
      </c>
      <c r="H90" s="85">
        <f t="shared" si="1"/>
        <v>315</v>
      </c>
      <c r="I90" s="9"/>
    </row>
    <row r="91" spans="1:9" ht="12" customHeight="1">
      <c r="A91" s="6" t="s">
        <v>200</v>
      </c>
      <c r="B91" s="32">
        <v>4</v>
      </c>
      <c r="C91" s="33" t="s">
        <v>6</v>
      </c>
      <c r="D91" s="32">
        <v>9</v>
      </c>
      <c r="E91" s="33" t="s">
        <v>4</v>
      </c>
      <c r="F91" s="32">
        <v>33</v>
      </c>
      <c r="G91" s="33" t="s">
        <v>3</v>
      </c>
      <c r="H91" s="85">
        <f t="shared" si="1"/>
        <v>1188</v>
      </c>
      <c r="I91" s="9"/>
    </row>
    <row r="92" spans="1:9" ht="12" customHeight="1">
      <c r="A92" s="6" t="s">
        <v>125</v>
      </c>
      <c r="B92" s="32">
        <v>4</v>
      </c>
      <c r="C92" s="33" t="s">
        <v>6</v>
      </c>
      <c r="D92" s="32">
        <v>9</v>
      </c>
      <c r="E92" s="33" t="s">
        <v>4</v>
      </c>
      <c r="F92" s="32">
        <v>35</v>
      </c>
      <c r="G92" s="33" t="s">
        <v>3</v>
      </c>
      <c r="H92" s="85">
        <f t="shared" si="1"/>
        <v>1260</v>
      </c>
      <c r="I92" s="9"/>
    </row>
    <row r="93" spans="1:9" ht="12" customHeight="1">
      <c r="A93" s="6" t="s">
        <v>126</v>
      </c>
      <c r="B93" s="32">
        <v>3</v>
      </c>
      <c r="C93" s="33" t="s">
        <v>6</v>
      </c>
      <c r="D93" s="32">
        <v>9</v>
      </c>
      <c r="E93" s="33" t="s">
        <v>4</v>
      </c>
      <c r="F93" s="32">
        <v>30</v>
      </c>
      <c r="G93" s="33" t="s">
        <v>3</v>
      </c>
      <c r="H93" s="85">
        <f t="shared" si="1"/>
        <v>810</v>
      </c>
      <c r="I93" s="9"/>
    </row>
    <row r="94" spans="1:9" ht="12" customHeight="1">
      <c r="A94" s="6" t="s">
        <v>104</v>
      </c>
      <c r="B94" s="32">
        <v>141</v>
      </c>
      <c r="C94" s="33" t="s">
        <v>46</v>
      </c>
      <c r="D94" s="32"/>
      <c r="E94" s="32"/>
      <c r="F94" s="32">
        <v>45</v>
      </c>
      <c r="G94" s="33" t="s">
        <v>3</v>
      </c>
      <c r="H94" s="85">
        <f aca="true" t="shared" si="2" ref="H94:H108">B94*F94</f>
        <v>6345</v>
      </c>
      <c r="I94" s="9"/>
    </row>
    <row r="95" spans="1:9" ht="12" customHeight="1">
      <c r="A95" s="271" t="s">
        <v>819</v>
      </c>
      <c r="B95" s="268"/>
      <c r="C95" s="269"/>
      <c r="D95" s="268"/>
      <c r="E95" s="268"/>
      <c r="F95" s="268"/>
      <c r="G95" s="269"/>
      <c r="H95" s="270"/>
      <c r="I95" s="272">
        <v>2250</v>
      </c>
    </row>
    <row r="96" spans="1:9" ht="12" customHeight="1">
      <c r="A96" s="271" t="s">
        <v>820</v>
      </c>
      <c r="B96" s="268"/>
      <c r="C96" s="269"/>
      <c r="D96" s="268"/>
      <c r="E96" s="268"/>
      <c r="F96" s="268"/>
      <c r="G96" s="269"/>
      <c r="H96" s="270"/>
      <c r="I96" s="272">
        <v>7500</v>
      </c>
    </row>
    <row r="97" spans="1:9" ht="12" customHeight="1">
      <c r="A97" s="271" t="s">
        <v>821</v>
      </c>
      <c r="B97" s="268"/>
      <c r="C97" s="269"/>
      <c r="D97" s="268"/>
      <c r="E97" s="268"/>
      <c r="F97" s="268"/>
      <c r="G97" s="269"/>
      <c r="H97" s="270"/>
      <c r="I97" s="272">
        <v>5250</v>
      </c>
    </row>
    <row r="98" spans="1:9" ht="12" customHeight="1">
      <c r="A98" s="6" t="s">
        <v>107</v>
      </c>
      <c r="B98" s="32">
        <v>1</v>
      </c>
      <c r="C98" s="33" t="s">
        <v>6</v>
      </c>
      <c r="D98" s="32"/>
      <c r="E98" s="32"/>
      <c r="F98" s="32">
        <v>502</v>
      </c>
      <c r="G98" s="33" t="s">
        <v>3</v>
      </c>
      <c r="H98" s="85">
        <f t="shared" si="2"/>
        <v>502</v>
      </c>
      <c r="I98" s="9"/>
    </row>
    <row r="99" spans="1:9" ht="12" customHeight="1">
      <c r="A99" s="6" t="s">
        <v>47</v>
      </c>
      <c r="B99" s="32">
        <v>3</v>
      </c>
      <c r="C99" s="33" t="s">
        <v>6</v>
      </c>
      <c r="D99" s="32"/>
      <c r="E99" s="32"/>
      <c r="F99" s="32">
        <v>300</v>
      </c>
      <c r="G99" s="33" t="s">
        <v>3</v>
      </c>
      <c r="H99" s="85">
        <f t="shared" si="2"/>
        <v>900</v>
      </c>
      <c r="I99" s="9"/>
    </row>
    <row r="100" spans="1:9" ht="12" customHeight="1">
      <c r="A100" s="6" t="s">
        <v>129</v>
      </c>
      <c r="B100" s="32">
        <v>9</v>
      </c>
      <c r="C100" s="33" t="s">
        <v>6</v>
      </c>
      <c r="D100" s="32"/>
      <c r="E100" s="32"/>
      <c r="F100" s="32">
        <v>65</v>
      </c>
      <c r="G100" s="33" t="s">
        <v>3</v>
      </c>
      <c r="H100" s="85">
        <f t="shared" si="2"/>
        <v>585</v>
      </c>
      <c r="I100" s="9"/>
    </row>
    <row r="101" spans="1:9" ht="12" customHeight="1">
      <c r="A101" s="6" t="s">
        <v>97</v>
      </c>
      <c r="B101" s="32">
        <v>10</v>
      </c>
      <c r="C101" s="33" t="s">
        <v>6</v>
      </c>
      <c r="D101" s="32"/>
      <c r="E101" s="32"/>
      <c r="F101" s="32">
        <v>100</v>
      </c>
      <c r="G101" s="33" t="s">
        <v>3</v>
      </c>
      <c r="H101" s="85">
        <f t="shared" si="2"/>
        <v>1000</v>
      </c>
      <c r="I101" s="9"/>
    </row>
    <row r="102" spans="1:9" ht="12" customHeight="1">
      <c r="A102" s="6" t="s">
        <v>201</v>
      </c>
      <c r="B102" s="32">
        <v>59</v>
      </c>
      <c r="C102" s="33" t="s">
        <v>6</v>
      </c>
      <c r="D102" s="32"/>
      <c r="E102" s="32"/>
      <c r="F102" s="32">
        <v>17</v>
      </c>
      <c r="G102" s="33" t="s">
        <v>3</v>
      </c>
      <c r="H102" s="85">
        <f t="shared" si="2"/>
        <v>1003</v>
      </c>
      <c r="I102" s="9"/>
    </row>
    <row r="103" spans="1:9" ht="12" customHeight="1">
      <c r="A103" s="6" t="s">
        <v>202</v>
      </c>
      <c r="B103" s="32">
        <v>50</v>
      </c>
      <c r="C103" s="33" t="s">
        <v>6</v>
      </c>
      <c r="D103" s="32"/>
      <c r="E103" s="32"/>
      <c r="F103" s="32">
        <v>20</v>
      </c>
      <c r="G103" s="33" t="s">
        <v>3</v>
      </c>
      <c r="H103" s="85">
        <f t="shared" si="2"/>
        <v>1000</v>
      </c>
      <c r="I103" s="9"/>
    </row>
    <row r="104" spans="1:9" ht="12" customHeight="1">
      <c r="A104" s="6" t="s">
        <v>94</v>
      </c>
      <c r="B104" s="32">
        <v>50</v>
      </c>
      <c r="C104" s="33" t="s">
        <v>6</v>
      </c>
      <c r="D104" s="32"/>
      <c r="E104" s="32"/>
      <c r="F104" s="32">
        <v>26</v>
      </c>
      <c r="G104" s="33" t="s">
        <v>3</v>
      </c>
      <c r="H104" s="85">
        <f t="shared" si="2"/>
        <v>1300</v>
      </c>
      <c r="I104" s="9"/>
    </row>
    <row r="105" spans="1:9" ht="12" customHeight="1">
      <c r="A105" s="6" t="s">
        <v>194</v>
      </c>
      <c r="B105" s="32">
        <v>6</v>
      </c>
      <c r="C105" s="33" t="s">
        <v>6</v>
      </c>
      <c r="D105" s="32"/>
      <c r="E105" s="32"/>
      <c r="F105" s="32">
        <v>126.5</v>
      </c>
      <c r="G105" s="33" t="s">
        <v>3</v>
      </c>
      <c r="H105" s="85">
        <f t="shared" si="2"/>
        <v>759</v>
      </c>
      <c r="I105" s="9"/>
    </row>
    <row r="106" spans="1:9" ht="12" customHeight="1">
      <c r="A106" s="6" t="s">
        <v>98</v>
      </c>
      <c r="B106" s="32">
        <v>20</v>
      </c>
      <c r="C106" s="33" t="s">
        <v>6</v>
      </c>
      <c r="D106" s="32"/>
      <c r="E106" s="32"/>
      <c r="F106" s="32">
        <v>30</v>
      </c>
      <c r="G106" s="33" t="s">
        <v>3</v>
      </c>
      <c r="H106" s="85">
        <f t="shared" si="2"/>
        <v>600</v>
      </c>
      <c r="I106" s="9"/>
    </row>
    <row r="107" spans="1:9" ht="12" customHeight="1">
      <c r="A107" s="6" t="s">
        <v>162</v>
      </c>
      <c r="B107" s="32">
        <v>20</v>
      </c>
      <c r="C107" s="33" t="s">
        <v>6</v>
      </c>
      <c r="D107" s="32"/>
      <c r="E107" s="32"/>
      <c r="F107" s="32">
        <v>20</v>
      </c>
      <c r="G107" s="33" t="s">
        <v>3</v>
      </c>
      <c r="H107" s="85">
        <f t="shared" si="2"/>
        <v>400</v>
      </c>
      <c r="I107" s="9"/>
    </row>
    <row r="108" spans="1:9" ht="12" customHeight="1">
      <c r="A108" s="6" t="s">
        <v>203</v>
      </c>
      <c r="B108" s="32">
        <v>1</v>
      </c>
      <c r="C108" s="33" t="s">
        <v>6</v>
      </c>
      <c r="D108" s="32"/>
      <c r="E108" s="32"/>
      <c r="F108" s="32">
        <v>590</v>
      </c>
      <c r="G108" s="33" t="s">
        <v>3</v>
      </c>
      <c r="H108" s="85">
        <f t="shared" si="2"/>
        <v>590</v>
      </c>
      <c r="I108" s="9"/>
    </row>
    <row r="109" spans="1:9" ht="12" customHeight="1">
      <c r="A109" s="6" t="s">
        <v>30</v>
      </c>
      <c r="B109" s="64"/>
      <c r="C109" s="64"/>
      <c r="D109" s="305"/>
      <c r="E109" s="305"/>
      <c r="F109" s="66"/>
      <c r="G109" s="66"/>
      <c r="H109" s="267">
        <v>21991</v>
      </c>
      <c r="I109" s="9"/>
    </row>
    <row r="110" spans="1:9" ht="12" customHeight="1">
      <c r="A110" s="2" t="s">
        <v>29</v>
      </c>
      <c r="B110" s="7"/>
      <c r="C110" s="7"/>
      <c r="D110" s="303"/>
      <c r="E110" s="304"/>
      <c r="F110" s="8"/>
      <c r="G110" s="8"/>
      <c r="H110" s="249">
        <f>SUM(H109:H109)</f>
        <v>21991</v>
      </c>
      <c r="I110" s="9"/>
    </row>
    <row r="111" spans="1:9" ht="12" customHeight="1">
      <c r="A111" s="2" t="s">
        <v>742</v>
      </c>
      <c r="B111" s="7"/>
      <c r="C111" s="7"/>
      <c r="D111" s="303"/>
      <c r="E111" s="304"/>
      <c r="F111" s="8"/>
      <c r="G111" s="8"/>
      <c r="H111" s="249">
        <v>22000</v>
      </c>
      <c r="I111" s="9"/>
    </row>
    <row r="112" spans="1:9" ht="12" customHeight="1">
      <c r="A112" s="297" t="s">
        <v>31</v>
      </c>
      <c r="B112" s="298"/>
      <c r="C112" s="298"/>
      <c r="D112" s="298"/>
      <c r="E112" s="298"/>
      <c r="F112" s="298"/>
      <c r="G112" s="298"/>
      <c r="H112" s="298"/>
      <c r="I112" s="9"/>
    </row>
    <row r="113" spans="1:9" ht="12" customHeight="1">
      <c r="A113" s="6" t="s">
        <v>114</v>
      </c>
      <c r="B113" s="32">
        <v>100</v>
      </c>
      <c r="C113" s="33" t="s">
        <v>152</v>
      </c>
      <c r="D113" s="32"/>
      <c r="E113" s="33"/>
      <c r="F113" s="32">
        <v>72</v>
      </c>
      <c r="G113" s="33" t="s">
        <v>3</v>
      </c>
      <c r="H113" s="85">
        <f>B113*F113</f>
        <v>7200</v>
      </c>
      <c r="I113" s="9"/>
    </row>
    <row r="114" spans="1:9" ht="12" customHeight="1">
      <c r="A114" s="6" t="s">
        <v>360</v>
      </c>
      <c r="B114" s="32">
        <v>80</v>
      </c>
      <c r="C114" s="33" t="s">
        <v>152</v>
      </c>
      <c r="D114" s="32"/>
      <c r="E114" s="33"/>
      <c r="F114" s="32">
        <v>79</v>
      </c>
      <c r="G114" s="33" t="s">
        <v>3</v>
      </c>
      <c r="H114" s="85">
        <f aca="true" t="shared" si="3" ref="H114:H129">B114*F114</f>
        <v>6320</v>
      </c>
      <c r="I114" s="9"/>
    </row>
    <row r="115" spans="1:9" ht="12" customHeight="1">
      <c r="A115" s="6" t="s">
        <v>391</v>
      </c>
      <c r="B115" s="32">
        <v>15</v>
      </c>
      <c r="C115" s="33" t="s">
        <v>110</v>
      </c>
      <c r="D115" s="32"/>
      <c r="E115" s="33"/>
      <c r="F115" s="32">
        <v>264</v>
      </c>
      <c r="G115" s="33" t="s">
        <v>3</v>
      </c>
      <c r="H115" s="85">
        <f t="shared" si="3"/>
        <v>3960</v>
      </c>
      <c r="I115" s="9"/>
    </row>
    <row r="116" spans="1:9" ht="12" customHeight="1">
      <c r="A116" s="6" t="s">
        <v>276</v>
      </c>
      <c r="B116" s="32">
        <v>10</v>
      </c>
      <c r="C116" s="33" t="s">
        <v>110</v>
      </c>
      <c r="D116" s="32"/>
      <c r="E116" s="33"/>
      <c r="F116" s="32">
        <v>264</v>
      </c>
      <c r="G116" s="33" t="s">
        <v>3</v>
      </c>
      <c r="H116" s="85">
        <f t="shared" si="3"/>
        <v>2640</v>
      </c>
      <c r="I116" s="9"/>
    </row>
    <row r="117" spans="1:9" ht="12" customHeight="1">
      <c r="A117" s="6" t="s">
        <v>204</v>
      </c>
      <c r="B117" s="32">
        <v>1</v>
      </c>
      <c r="C117" s="33" t="s">
        <v>6</v>
      </c>
      <c r="D117" s="32"/>
      <c r="E117" s="33"/>
      <c r="F117" s="32">
        <v>100</v>
      </c>
      <c r="G117" s="33" t="s">
        <v>3</v>
      </c>
      <c r="H117" s="85">
        <f t="shared" si="3"/>
        <v>100</v>
      </c>
      <c r="I117" s="9"/>
    </row>
    <row r="118" spans="1:9" ht="12" customHeight="1">
      <c r="A118" s="6" t="s">
        <v>205</v>
      </c>
      <c r="B118" s="32">
        <v>5</v>
      </c>
      <c r="C118" s="33" t="s">
        <v>6</v>
      </c>
      <c r="D118" s="32"/>
      <c r="E118" s="33"/>
      <c r="F118" s="32">
        <v>18</v>
      </c>
      <c r="G118" s="33" t="s">
        <v>3</v>
      </c>
      <c r="H118" s="85">
        <f t="shared" si="3"/>
        <v>90</v>
      </c>
      <c r="I118" s="9"/>
    </row>
    <row r="119" spans="1:9" ht="12" customHeight="1">
      <c r="A119" s="6" t="s">
        <v>155</v>
      </c>
      <c r="B119" s="32">
        <v>10</v>
      </c>
      <c r="C119" s="33" t="s">
        <v>6</v>
      </c>
      <c r="D119" s="32"/>
      <c r="E119" s="33"/>
      <c r="F119" s="32">
        <v>18</v>
      </c>
      <c r="G119" s="33" t="s">
        <v>3</v>
      </c>
      <c r="H119" s="85">
        <f t="shared" si="3"/>
        <v>180</v>
      </c>
      <c r="I119" s="9"/>
    </row>
    <row r="120" spans="1:9" ht="12" customHeight="1">
      <c r="A120" s="6" t="s">
        <v>140</v>
      </c>
      <c r="B120" s="32">
        <v>8</v>
      </c>
      <c r="C120" s="33" t="s">
        <v>6</v>
      </c>
      <c r="D120" s="32"/>
      <c r="E120" s="33"/>
      <c r="F120" s="32">
        <v>32</v>
      </c>
      <c r="G120" s="33" t="s">
        <v>3</v>
      </c>
      <c r="H120" s="85">
        <f t="shared" si="3"/>
        <v>256</v>
      </c>
      <c r="I120" s="9"/>
    </row>
    <row r="121" spans="1:9" ht="12" customHeight="1">
      <c r="A121" s="6" t="s">
        <v>140</v>
      </c>
      <c r="B121" s="32">
        <v>10</v>
      </c>
      <c r="C121" s="33" t="s">
        <v>6</v>
      </c>
      <c r="D121" s="32"/>
      <c r="E121" s="33"/>
      <c r="F121" s="32">
        <v>40</v>
      </c>
      <c r="G121" s="33" t="s">
        <v>3</v>
      </c>
      <c r="H121" s="85">
        <f t="shared" si="3"/>
        <v>400</v>
      </c>
      <c r="I121" s="9"/>
    </row>
    <row r="122" spans="1:9" ht="12" customHeight="1">
      <c r="A122" s="6" t="s">
        <v>206</v>
      </c>
      <c r="B122" s="32">
        <v>10</v>
      </c>
      <c r="C122" s="33" t="s">
        <v>6</v>
      </c>
      <c r="D122" s="32"/>
      <c r="E122" s="33"/>
      <c r="F122" s="32">
        <v>36</v>
      </c>
      <c r="G122" s="33" t="s">
        <v>3</v>
      </c>
      <c r="H122" s="85">
        <f t="shared" si="3"/>
        <v>360</v>
      </c>
      <c r="I122" s="9"/>
    </row>
    <row r="123" spans="1:9" ht="12" customHeight="1">
      <c r="A123" s="6" t="s">
        <v>207</v>
      </c>
      <c r="B123" s="32">
        <v>6</v>
      </c>
      <c r="C123" s="33" t="s">
        <v>148</v>
      </c>
      <c r="D123" s="32"/>
      <c r="E123" s="33"/>
      <c r="F123" s="32">
        <v>295</v>
      </c>
      <c r="G123" s="33" t="s">
        <v>3</v>
      </c>
      <c r="H123" s="85">
        <f t="shared" si="3"/>
        <v>1770</v>
      </c>
      <c r="I123" s="9"/>
    </row>
    <row r="124" spans="1:9" ht="12" customHeight="1">
      <c r="A124" s="6" t="s">
        <v>149</v>
      </c>
      <c r="B124" s="32">
        <v>6</v>
      </c>
      <c r="C124" s="33" t="s">
        <v>6</v>
      </c>
      <c r="D124" s="32"/>
      <c r="E124" s="33"/>
      <c r="F124" s="32">
        <v>280</v>
      </c>
      <c r="G124" s="33" t="s">
        <v>3</v>
      </c>
      <c r="H124" s="85">
        <f t="shared" si="3"/>
        <v>1680</v>
      </c>
      <c r="I124" s="9"/>
    </row>
    <row r="125" spans="1:9" ht="12" customHeight="1">
      <c r="A125" s="6" t="s">
        <v>142</v>
      </c>
      <c r="B125" s="32">
        <v>10</v>
      </c>
      <c r="C125" s="33" t="s">
        <v>143</v>
      </c>
      <c r="D125" s="32"/>
      <c r="E125" s="33"/>
      <c r="F125" s="32">
        <v>245</v>
      </c>
      <c r="G125" s="33" t="s">
        <v>3</v>
      </c>
      <c r="H125" s="85">
        <f t="shared" si="3"/>
        <v>2450</v>
      </c>
      <c r="I125" s="9"/>
    </row>
    <row r="126" spans="1:9" ht="12" customHeight="1">
      <c r="A126" s="6" t="s">
        <v>150</v>
      </c>
      <c r="B126" s="32">
        <v>8</v>
      </c>
      <c r="C126" s="33" t="s">
        <v>46</v>
      </c>
      <c r="D126" s="32"/>
      <c r="E126" s="33"/>
      <c r="F126" s="32">
        <v>367</v>
      </c>
      <c r="G126" s="33" t="s">
        <v>3</v>
      </c>
      <c r="H126" s="85">
        <f t="shared" si="3"/>
        <v>2936</v>
      </c>
      <c r="I126" s="9"/>
    </row>
    <row r="127" spans="1:9" ht="12.75">
      <c r="A127" s="6" t="s">
        <v>151</v>
      </c>
      <c r="B127" s="32">
        <v>22</v>
      </c>
      <c r="C127" s="33" t="s">
        <v>152</v>
      </c>
      <c r="D127" s="32"/>
      <c r="E127" s="33"/>
      <c r="F127" s="32">
        <v>70</v>
      </c>
      <c r="G127" s="33" t="s">
        <v>3</v>
      </c>
      <c r="H127" s="85">
        <f t="shared" si="3"/>
        <v>1540</v>
      </c>
      <c r="I127" s="9"/>
    </row>
    <row r="128" spans="1:9" ht="12.75">
      <c r="A128" s="6" t="s">
        <v>153</v>
      </c>
      <c r="B128" s="32">
        <v>2</v>
      </c>
      <c r="C128" s="33" t="s">
        <v>152</v>
      </c>
      <c r="D128" s="32"/>
      <c r="E128" s="33"/>
      <c r="F128" s="32">
        <v>45</v>
      </c>
      <c r="G128" s="33" t="s">
        <v>3</v>
      </c>
      <c r="H128" s="85">
        <f t="shared" si="3"/>
        <v>90</v>
      </c>
      <c r="I128" s="9"/>
    </row>
    <row r="129" spans="1:9" ht="12.75">
      <c r="A129" s="6" t="s">
        <v>154</v>
      </c>
      <c r="B129" s="32">
        <v>900</v>
      </c>
      <c r="C129" s="33" t="s">
        <v>6</v>
      </c>
      <c r="D129" s="32"/>
      <c r="E129" s="33"/>
      <c r="F129" s="32">
        <v>0.4</v>
      </c>
      <c r="G129" s="33" t="s">
        <v>3</v>
      </c>
      <c r="H129" s="85">
        <f t="shared" si="3"/>
        <v>360</v>
      </c>
      <c r="I129" s="9"/>
    </row>
    <row r="130" spans="1:10" ht="12.75">
      <c r="A130" s="2" t="s">
        <v>29</v>
      </c>
      <c r="B130" s="7"/>
      <c r="C130" s="7"/>
      <c r="D130" s="58"/>
      <c r="E130" s="40"/>
      <c r="F130" s="70"/>
      <c r="G130" s="8"/>
      <c r="H130" s="249">
        <f>SUM(H113:H129)</f>
        <v>32332</v>
      </c>
      <c r="I130" s="12"/>
      <c r="J130" s="36"/>
    </row>
    <row r="131" spans="1:9" ht="12">
      <c r="A131" s="2" t="s">
        <v>256</v>
      </c>
      <c r="B131" s="7"/>
      <c r="C131" s="7"/>
      <c r="D131" s="302"/>
      <c r="E131" s="302"/>
      <c r="F131" s="8"/>
      <c r="G131" s="8"/>
      <c r="H131" s="249">
        <v>33085</v>
      </c>
      <c r="I131" s="9"/>
    </row>
    <row r="132" spans="1:9" ht="12">
      <c r="A132" s="2" t="s">
        <v>259</v>
      </c>
      <c r="B132" s="7"/>
      <c r="C132" s="7"/>
      <c r="D132" s="7"/>
      <c r="E132" s="7"/>
      <c r="F132" s="8"/>
      <c r="G132" s="8"/>
      <c r="H132" s="244">
        <f>H78+H81+H85+H110+H130</f>
        <v>356384</v>
      </c>
      <c r="I132" s="9"/>
    </row>
    <row r="133" spans="1:9" ht="12">
      <c r="A133" s="5" t="s">
        <v>634</v>
      </c>
      <c r="B133" s="7"/>
      <c r="C133" s="7"/>
      <c r="D133" s="7"/>
      <c r="E133" s="7"/>
      <c r="F133" s="8"/>
      <c r="G133" s="8"/>
      <c r="H133" s="244">
        <v>357000</v>
      </c>
      <c r="I133" s="9"/>
    </row>
    <row r="134" spans="1:9" ht="12">
      <c r="A134" s="46" t="s">
        <v>86</v>
      </c>
      <c r="B134" s="47"/>
      <c r="C134" s="47"/>
      <c r="D134" s="47"/>
      <c r="E134" s="47"/>
      <c r="F134" s="48"/>
      <c r="G134" s="48"/>
      <c r="H134" s="253">
        <f>H4+H12+H15+H23+H31+H42+H55+H67+H132+H60</f>
        <v>2162231</v>
      </c>
      <c r="I134" s="9"/>
    </row>
    <row r="135" spans="1:9" ht="12">
      <c r="A135" s="50" t="s">
        <v>87</v>
      </c>
      <c r="B135" s="47"/>
      <c r="C135" s="47"/>
      <c r="D135" s="47"/>
      <c r="E135" s="47"/>
      <c r="F135" s="48"/>
      <c r="G135" s="48"/>
      <c r="H135" s="253">
        <f>H5+H13+H16+H24+H32+H43+H56+H61+H68+H133</f>
        <v>2164000</v>
      </c>
      <c r="I135" s="5">
        <v>15000</v>
      </c>
    </row>
    <row r="136" spans="1:8" ht="12.75">
      <c r="A136" s="51"/>
      <c r="B136" s="52"/>
      <c r="C136" s="52"/>
      <c r="D136" s="52"/>
      <c r="E136" s="52"/>
      <c r="F136" s="53"/>
      <c r="G136" s="53"/>
      <c r="H136" s="169"/>
    </row>
    <row r="137" spans="1:8" ht="12.75">
      <c r="A137" s="21" t="s">
        <v>61</v>
      </c>
      <c r="B137" s="36"/>
      <c r="C137" s="36"/>
      <c r="D137" s="36"/>
      <c r="E137" s="36"/>
      <c r="F137" s="36"/>
      <c r="G137" s="36"/>
      <c r="H137" s="169"/>
    </row>
    <row r="138" spans="1:7" ht="12">
      <c r="A138" s="1" t="s">
        <v>62</v>
      </c>
      <c r="B138" s="1"/>
      <c r="C138" s="1"/>
      <c r="D138" s="1" t="s">
        <v>635</v>
      </c>
      <c r="E138" s="1"/>
      <c r="F138" s="1"/>
      <c r="G138" s="1"/>
    </row>
    <row r="139" spans="1:6" ht="12.75">
      <c r="A139" s="25"/>
      <c r="B139" s="26"/>
      <c r="C139" s="26"/>
      <c r="D139" s="26"/>
      <c r="E139" s="11"/>
      <c r="F139" s="27"/>
    </row>
    <row r="140" spans="1:6" ht="12.75">
      <c r="A140" s="26"/>
      <c r="B140" s="26"/>
      <c r="C140" s="26"/>
      <c r="D140" s="26"/>
      <c r="E140" s="11"/>
      <c r="F140" s="27"/>
    </row>
    <row r="141" spans="1:6" ht="12.75">
      <c r="A141" s="26"/>
      <c r="B141" s="26"/>
      <c r="C141" s="26"/>
      <c r="D141" s="26"/>
      <c r="E141" s="11"/>
      <c r="F141" s="27"/>
    </row>
    <row r="142" spans="1:6" ht="12.75">
      <c r="A142" s="26"/>
      <c r="B142" s="26"/>
      <c r="C142" s="26"/>
      <c r="D142" s="26"/>
      <c r="E142" s="11"/>
      <c r="F142" s="27"/>
    </row>
    <row r="143" spans="1:6" ht="12.75">
      <c r="A143" s="26"/>
      <c r="B143" s="26"/>
      <c r="C143" s="26"/>
      <c r="D143" s="26"/>
      <c r="E143" s="11"/>
      <c r="F143" s="27"/>
    </row>
    <row r="144" spans="1:6" ht="12.75">
      <c r="A144" s="26"/>
      <c r="B144" s="26"/>
      <c r="C144" s="26"/>
      <c r="D144" s="26"/>
      <c r="E144" s="11"/>
      <c r="F144" s="27"/>
    </row>
    <row r="145" spans="1:6" ht="12.75">
      <c r="A145" s="26"/>
      <c r="B145" s="26"/>
      <c r="C145" s="26"/>
      <c r="D145" s="26"/>
      <c r="E145" s="11"/>
      <c r="F145" s="27"/>
    </row>
    <row r="146" spans="1:6" ht="12.75">
      <c r="A146" s="26"/>
      <c r="B146" s="26"/>
      <c r="C146" s="26"/>
      <c r="D146" s="26"/>
      <c r="E146" s="11"/>
      <c r="F146" s="27"/>
    </row>
    <row r="147" spans="1:6" ht="12.75">
      <c r="A147" s="26"/>
      <c r="B147" s="26"/>
      <c r="C147" s="26"/>
      <c r="D147" s="26"/>
      <c r="E147" s="11"/>
      <c r="F147" s="27"/>
    </row>
    <row r="148" spans="1:6" ht="12.75">
      <c r="A148" s="26"/>
      <c r="B148" s="26"/>
      <c r="C148" s="26"/>
      <c r="D148" s="26"/>
      <c r="E148" s="11"/>
      <c r="F148" s="27"/>
    </row>
    <row r="149" spans="1:6" ht="12.75">
      <c r="A149" s="26"/>
      <c r="B149" s="26"/>
      <c r="C149" s="26"/>
      <c r="D149" s="26"/>
      <c r="E149" s="11"/>
      <c r="F149" s="27"/>
    </row>
    <row r="150" spans="1:6" ht="12.75">
      <c r="A150" s="28"/>
      <c r="B150" s="28"/>
      <c r="C150" s="26"/>
      <c r="D150" s="11"/>
      <c r="E150" s="11"/>
      <c r="F150" s="27"/>
    </row>
    <row r="151" spans="1:6" ht="12.75">
      <c r="A151" s="29"/>
      <c r="B151" s="29"/>
      <c r="C151" s="29"/>
      <c r="D151" s="29"/>
      <c r="E151" s="11"/>
      <c r="F151" s="27"/>
    </row>
    <row r="152" spans="1:6" ht="12">
      <c r="A152" s="30"/>
      <c r="B152" s="11"/>
      <c r="C152" s="11"/>
      <c r="D152" s="11"/>
      <c r="E152" s="11"/>
      <c r="F152" s="27"/>
    </row>
  </sheetData>
  <sheetProtection/>
  <mergeCells count="28">
    <mergeCell ref="A1:H1"/>
    <mergeCell ref="D131:E131"/>
    <mergeCell ref="D110:E110"/>
    <mergeCell ref="D111:E111"/>
    <mergeCell ref="A112:H112"/>
    <mergeCell ref="A86:H86"/>
    <mergeCell ref="D109:E109"/>
    <mergeCell ref="D85:E85"/>
    <mergeCell ref="D83:E83"/>
    <mergeCell ref="A70:H70"/>
    <mergeCell ref="A78:G78"/>
    <mergeCell ref="A79:H79"/>
    <mergeCell ref="A82:H82"/>
    <mergeCell ref="A18:H18"/>
    <mergeCell ref="A57:H57"/>
    <mergeCell ref="A69:H69"/>
    <mergeCell ref="A62:H62"/>
    <mergeCell ref="A44:H44"/>
    <mergeCell ref="I1:I3"/>
    <mergeCell ref="A2:H2"/>
    <mergeCell ref="A25:H25"/>
    <mergeCell ref="A33:H33"/>
    <mergeCell ref="A26:A28"/>
    <mergeCell ref="C26:C28"/>
    <mergeCell ref="E26:E28"/>
    <mergeCell ref="A6:H6"/>
    <mergeCell ref="A3:H3"/>
    <mergeCell ref="A14:H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84" r:id="rId1"/>
  <rowBreaks count="1" manualBreakCount="1">
    <brk id="6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156"/>
  <sheetViews>
    <sheetView zoomScalePageLayoutView="0" workbookViewId="0" topLeftCell="A28">
      <selection activeCell="A38" sqref="A38:H38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>
      <c r="A1" s="335" t="s">
        <v>255</v>
      </c>
      <c r="B1" s="335"/>
      <c r="C1" s="335"/>
      <c r="D1" s="335"/>
      <c r="E1" s="335"/>
      <c r="F1" s="335"/>
      <c r="G1" s="335"/>
      <c r="H1" s="335"/>
    </row>
    <row r="2" spans="1:8" ht="12">
      <c r="A2" s="282" t="s">
        <v>589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4">
      <c r="A4" s="6" t="s">
        <v>632</v>
      </c>
      <c r="B4" s="68">
        <v>5205</v>
      </c>
      <c r="C4" s="68" t="s">
        <v>3</v>
      </c>
      <c r="D4" s="68">
        <v>1.75</v>
      </c>
      <c r="E4" s="75" t="s">
        <v>796</v>
      </c>
      <c r="F4" s="68">
        <v>12</v>
      </c>
      <c r="G4" s="68" t="s">
        <v>4</v>
      </c>
      <c r="H4" s="68">
        <v>109305</v>
      </c>
    </row>
    <row r="5" spans="1:8" ht="12">
      <c r="A5" s="2" t="s">
        <v>0</v>
      </c>
      <c r="B5" s="67"/>
      <c r="C5" s="67"/>
      <c r="D5" s="67"/>
      <c r="E5" s="67"/>
      <c r="F5" s="67"/>
      <c r="G5" s="67"/>
      <c r="H5" s="84">
        <v>109305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109000</v>
      </c>
    </row>
    <row r="7" spans="1:8" ht="12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>
      <c r="A8" s="6" t="s">
        <v>613</v>
      </c>
      <c r="B8" s="68">
        <v>200</v>
      </c>
      <c r="C8" s="68" t="s">
        <v>3</v>
      </c>
      <c r="D8" s="68">
        <v>21</v>
      </c>
      <c r="E8" s="68" t="s">
        <v>5</v>
      </c>
      <c r="F8" s="68">
        <v>1</v>
      </c>
      <c r="G8" s="68" t="s">
        <v>2</v>
      </c>
      <c r="H8" s="68">
        <f>B8*D8*F8</f>
        <v>4200</v>
      </c>
    </row>
    <row r="9" spans="1:8" ht="12">
      <c r="A9" s="2" t="s">
        <v>0</v>
      </c>
      <c r="B9" s="67"/>
      <c r="C9" s="67"/>
      <c r="D9" s="67"/>
      <c r="E9" s="67"/>
      <c r="F9" s="67"/>
      <c r="G9" s="67"/>
      <c r="H9" s="84">
        <f>H8</f>
        <v>4200</v>
      </c>
    </row>
    <row r="10" spans="1:8" ht="12">
      <c r="A10" s="2" t="s">
        <v>256</v>
      </c>
      <c r="B10" s="67"/>
      <c r="C10" s="67"/>
      <c r="D10" s="67"/>
      <c r="E10" s="67"/>
      <c r="F10" s="67"/>
      <c r="G10" s="67"/>
      <c r="H10" s="84">
        <v>4000</v>
      </c>
    </row>
    <row r="11" spans="1:8" ht="12" customHeight="1">
      <c r="A11" s="282" t="s">
        <v>665</v>
      </c>
      <c r="B11" s="283"/>
      <c r="C11" s="283"/>
      <c r="D11" s="283"/>
      <c r="E11" s="283"/>
      <c r="F11" s="283"/>
      <c r="G11" s="283"/>
      <c r="H11" s="308"/>
    </row>
    <row r="12" spans="1:8" ht="12">
      <c r="A12" s="6" t="s">
        <v>632</v>
      </c>
      <c r="B12" s="67"/>
      <c r="C12" s="67"/>
      <c r="D12" s="67"/>
      <c r="E12" s="67"/>
      <c r="F12" s="67"/>
      <c r="G12" s="67"/>
      <c r="H12" s="68">
        <v>33010</v>
      </c>
    </row>
    <row r="13" spans="1:8" ht="12">
      <c r="A13" s="2" t="s">
        <v>0</v>
      </c>
      <c r="B13" s="67"/>
      <c r="C13" s="67"/>
      <c r="D13" s="67"/>
      <c r="E13" s="67"/>
      <c r="F13" s="67"/>
      <c r="G13" s="67"/>
      <c r="H13" s="84">
        <v>33010</v>
      </c>
    </row>
    <row r="14" spans="1:8" ht="12">
      <c r="A14" s="2" t="s">
        <v>256</v>
      </c>
      <c r="B14" s="67"/>
      <c r="C14" s="67"/>
      <c r="D14" s="67"/>
      <c r="E14" s="67"/>
      <c r="F14" s="67"/>
      <c r="G14" s="67"/>
      <c r="H14" s="84">
        <v>33000</v>
      </c>
    </row>
    <row r="15" spans="1:8" ht="12">
      <c r="A15" s="2" t="s">
        <v>668</v>
      </c>
      <c r="B15" s="67"/>
      <c r="C15" s="67"/>
      <c r="D15" s="67"/>
      <c r="E15" s="67"/>
      <c r="F15" s="67"/>
      <c r="G15" s="67"/>
      <c r="H15" s="84">
        <f>H5+H13</f>
        <v>142315</v>
      </c>
    </row>
    <row r="16" spans="1:8" ht="12">
      <c r="A16" s="282" t="s">
        <v>424</v>
      </c>
      <c r="B16" s="283"/>
      <c r="C16" s="283"/>
      <c r="D16" s="283"/>
      <c r="E16" s="283"/>
      <c r="F16" s="283"/>
      <c r="G16" s="283"/>
      <c r="H16" s="308"/>
    </row>
    <row r="17" spans="1:8" ht="24">
      <c r="A17" s="75" t="s">
        <v>617</v>
      </c>
      <c r="B17" s="68">
        <v>32</v>
      </c>
      <c r="C17" s="68" t="s">
        <v>3</v>
      </c>
      <c r="D17" s="68">
        <v>1</v>
      </c>
      <c r="E17" s="68" t="s">
        <v>5</v>
      </c>
      <c r="F17" s="68">
        <v>1</v>
      </c>
      <c r="G17" s="68" t="s">
        <v>2</v>
      </c>
      <c r="H17" s="68">
        <f>B17</f>
        <v>32</v>
      </c>
    </row>
    <row r="18" spans="1:8" ht="12">
      <c r="A18" s="6" t="s">
        <v>618</v>
      </c>
      <c r="B18" s="68">
        <v>32</v>
      </c>
      <c r="C18" s="68" t="s">
        <v>3</v>
      </c>
      <c r="D18" s="68">
        <v>3</v>
      </c>
      <c r="E18" s="68" t="s">
        <v>5</v>
      </c>
      <c r="F18" s="68">
        <v>3</v>
      </c>
      <c r="G18" s="68" t="s">
        <v>2</v>
      </c>
      <c r="H18" s="68">
        <f>B18*D18*F18</f>
        <v>288</v>
      </c>
    </row>
    <row r="19" spans="1:8" ht="12">
      <c r="A19" s="6" t="s">
        <v>619</v>
      </c>
      <c r="B19" s="68">
        <v>32</v>
      </c>
      <c r="C19" s="68" t="s">
        <v>3</v>
      </c>
      <c r="D19" s="68">
        <v>3</v>
      </c>
      <c r="E19" s="68"/>
      <c r="F19" s="68"/>
      <c r="G19" s="68"/>
      <c r="H19" s="68">
        <f>B19*D19</f>
        <v>96</v>
      </c>
    </row>
    <row r="20" spans="1:8" ht="12">
      <c r="A20" s="6" t="s">
        <v>620</v>
      </c>
      <c r="B20" s="68">
        <v>32</v>
      </c>
      <c r="C20" s="68" t="s">
        <v>3</v>
      </c>
      <c r="D20" s="68">
        <v>1</v>
      </c>
      <c r="E20" s="68" t="s">
        <v>7</v>
      </c>
      <c r="F20" s="68">
        <v>1</v>
      </c>
      <c r="G20" s="68" t="s">
        <v>2</v>
      </c>
      <c r="H20" s="68">
        <f>B20*D20</f>
        <v>32</v>
      </c>
    </row>
    <row r="21" spans="1:8" ht="12">
      <c r="A21" s="2" t="s">
        <v>616</v>
      </c>
      <c r="B21" s="68"/>
      <c r="C21" s="68"/>
      <c r="D21" s="68"/>
      <c r="E21" s="68"/>
      <c r="F21" s="68"/>
      <c r="G21" s="68"/>
      <c r="H21" s="84">
        <f>H17+H20+H18+H19</f>
        <v>448</v>
      </c>
    </row>
    <row r="22" spans="1:8" ht="12">
      <c r="A22" s="2" t="s">
        <v>256</v>
      </c>
      <c r="B22" s="68"/>
      <c r="C22" s="68"/>
      <c r="D22" s="68"/>
      <c r="E22" s="68"/>
      <c r="F22" s="68"/>
      <c r="G22" s="68"/>
      <c r="H22" s="84">
        <v>1000</v>
      </c>
    </row>
    <row r="23" spans="1:8" s="10" customFormat="1" ht="12">
      <c r="A23" s="282" t="s">
        <v>8</v>
      </c>
      <c r="B23" s="283"/>
      <c r="C23" s="283"/>
      <c r="D23" s="283"/>
      <c r="E23" s="283"/>
      <c r="F23" s="283"/>
      <c r="G23" s="283"/>
      <c r="H23" s="308"/>
    </row>
    <row r="24" spans="1:8" s="10" customFormat="1" ht="12.75">
      <c r="A24" s="285" t="s">
        <v>9</v>
      </c>
      <c r="B24" s="8">
        <v>260</v>
      </c>
      <c r="C24" s="8" t="s">
        <v>10</v>
      </c>
      <c r="D24" s="69">
        <v>1450.47</v>
      </c>
      <c r="E24" s="7" t="s">
        <v>3</v>
      </c>
      <c r="F24" s="8"/>
      <c r="G24" s="8"/>
      <c r="H24" s="9">
        <f>B24*D24</f>
        <v>377122.2</v>
      </c>
    </row>
    <row r="25" spans="1:8" s="10" customFormat="1" ht="12.75">
      <c r="A25" s="286"/>
      <c r="B25" s="8">
        <v>195.5</v>
      </c>
      <c r="C25" s="8" t="s">
        <v>10</v>
      </c>
      <c r="D25" s="61">
        <v>1623.8</v>
      </c>
      <c r="E25" s="7" t="s">
        <v>3</v>
      </c>
      <c r="F25" s="8"/>
      <c r="G25" s="8"/>
      <c r="H25" s="9">
        <f>B25*D25</f>
        <v>317452.9</v>
      </c>
    </row>
    <row r="26" spans="1:8" s="10" customFormat="1" ht="12.75">
      <c r="A26" s="287"/>
      <c r="B26" s="3">
        <f>B24+B25</f>
        <v>455.5</v>
      </c>
      <c r="C26" s="8" t="s">
        <v>10</v>
      </c>
      <c r="D26" s="69"/>
      <c r="E26" s="7" t="s">
        <v>3</v>
      </c>
      <c r="F26" s="8"/>
      <c r="G26" s="8"/>
      <c r="H26" s="5">
        <f>H24+H25</f>
        <v>694575.1</v>
      </c>
    </row>
    <row r="27" spans="1:8" s="10" customFormat="1" ht="12.75">
      <c r="A27" s="285" t="s">
        <v>690</v>
      </c>
      <c r="B27" s="8">
        <v>248</v>
      </c>
      <c r="C27" s="288" t="s">
        <v>12</v>
      </c>
      <c r="D27" s="69">
        <v>26.62</v>
      </c>
      <c r="E27" s="291" t="s">
        <v>3</v>
      </c>
      <c r="F27" s="8"/>
      <c r="G27" s="8"/>
      <c r="H27" s="8">
        <f>B27*D27</f>
        <v>6601.76</v>
      </c>
    </row>
    <row r="28" spans="1:8" s="10" customFormat="1" ht="12.75">
      <c r="A28" s="286"/>
      <c r="B28" s="8">
        <v>311</v>
      </c>
      <c r="C28" s="289"/>
      <c r="D28" s="72">
        <v>28.89</v>
      </c>
      <c r="E28" s="292"/>
      <c r="F28" s="8"/>
      <c r="G28" s="8"/>
      <c r="H28" s="8">
        <f>B28*D28</f>
        <v>8984.79</v>
      </c>
    </row>
    <row r="29" spans="1:8" s="10" customFormat="1" ht="12.75">
      <c r="A29" s="287"/>
      <c r="B29" s="3">
        <f>B27+B28</f>
        <v>559</v>
      </c>
      <c r="C29" s="290"/>
      <c r="D29" s="69"/>
      <c r="E29" s="293"/>
      <c r="F29" s="8"/>
      <c r="G29" s="8"/>
      <c r="H29" s="4">
        <f>H27+H28</f>
        <v>15587</v>
      </c>
    </row>
    <row r="30" spans="1:8" s="10" customFormat="1" ht="12">
      <c r="A30" s="6" t="s">
        <v>13</v>
      </c>
      <c r="B30" s="7">
        <v>25775</v>
      </c>
      <c r="C30" s="8" t="s">
        <v>14</v>
      </c>
      <c r="D30" s="8">
        <v>6.4</v>
      </c>
      <c r="E30" s="7" t="s">
        <v>3</v>
      </c>
      <c r="F30" s="8"/>
      <c r="G30" s="8"/>
      <c r="H30" s="9">
        <f>B30*D30</f>
        <v>164960</v>
      </c>
    </row>
    <row r="31" spans="1:8" s="10" customFormat="1" ht="12">
      <c r="A31" s="6" t="s">
        <v>15</v>
      </c>
      <c r="B31" s="7">
        <v>10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9763.5</v>
      </c>
    </row>
    <row r="32" spans="1:8" s="10" customFormat="1" ht="12">
      <c r="A32" s="2" t="s">
        <v>0</v>
      </c>
      <c r="B32" s="3"/>
      <c r="C32" s="3"/>
      <c r="D32" s="4"/>
      <c r="E32" s="4"/>
      <c r="F32" s="3"/>
      <c r="G32" s="3"/>
      <c r="H32" s="4">
        <f>H26+H29+H30+H31</f>
        <v>884886</v>
      </c>
    </row>
    <row r="33" spans="1:8" s="10" customFormat="1" ht="12">
      <c r="A33" s="2" t="s">
        <v>256</v>
      </c>
      <c r="B33" s="3"/>
      <c r="C33" s="3"/>
      <c r="D33" s="4"/>
      <c r="E33" s="4"/>
      <c r="F33" s="3"/>
      <c r="G33" s="3"/>
      <c r="H33" s="4">
        <v>885000</v>
      </c>
    </row>
    <row r="34" spans="1:8" s="10" customFormat="1" ht="12.75">
      <c r="A34" s="282" t="s">
        <v>58</v>
      </c>
      <c r="B34" s="284"/>
      <c r="C34" s="284"/>
      <c r="D34" s="284"/>
      <c r="E34" s="284"/>
      <c r="F34" s="284"/>
      <c r="G34" s="284"/>
      <c r="H34" s="309"/>
    </row>
    <row r="35" spans="1:8" s="10" customFormat="1" ht="12.75">
      <c r="A35" s="9" t="s">
        <v>16</v>
      </c>
      <c r="B35" s="12">
        <v>1712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13">
        <f>B35*D35*F35</f>
        <v>16174</v>
      </c>
    </row>
    <row r="36" spans="1:8" s="10" customFormat="1" ht="12.75">
      <c r="A36" s="9" t="s">
        <v>18</v>
      </c>
      <c r="B36" s="5"/>
      <c r="C36" s="5"/>
      <c r="D36" s="12">
        <v>1817</v>
      </c>
      <c r="E36" s="39" t="s">
        <v>3</v>
      </c>
      <c r="F36" s="12">
        <v>12</v>
      </c>
      <c r="G36" s="12" t="s">
        <v>4</v>
      </c>
      <c r="H36" s="13">
        <f>D36*F36</f>
        <v>21804</v>
      </c>
    </row>
    <row r="37" spans="1:8" s="10" customFormat="1" ht="12.75">
      <c r="A37" s="9" t="s">
        <v>559</v>
      </c>
      <c r="B37" s="5"/>
      <c r="C37" s="5"/>
      <c r="D37" s="12">
        <v>1500</v>
      </c>
      <c r="E37" s="39" t="s">
        <v>3</v>
      </c>
      <c r="F37" s="12">
        <v>12</v>
      </c>
      <c r="G37" s="12" t="s">
        <v>4</v>
      </c>
      <c r="H37" s="13">
        <f>D37*F37</f>
        <v>18000</v>
      </c>
    </row>
    <row r="38" spans="1:8" s="10" customFormat="1" ht="12.75">
      <c r="A38" s="6" t="s">
        <v>32</v>
      </c>
      <c r="B38" s="12"/>
      <c r="C38" s="12"/>
      <c r="D38" s="12"/>
      <c r="E38" s="39" t="s">
        <v>3</v>
      </c>
      <c r="F38" s="12"/>
      <c r="G38" s="12"/>
      <c r="H38" s="12">
        <v>15000</v>
      </c>
    </row>
    <row r="39" spans="1:8" s="10" customFormat="1" ht="12.75">
      <c r="A39" s="6" t="s">
        <v>648</v>
      </c>
      <c r="B39" s="12"/>
      <c r="C39" s="12"/>
      <c r="D39" s="12">
        <v>3600</v>
      </c>
      <c r="E39" s="39" t="s">
        <v>3</v>
      </c>
      <c r="F39" s="12">
        <v>12</v>
      </c>
      <c r="G39" s="39" t="s">
        <v>4</v>
      </c>
      <c r="H39" s="12">
        <f>D39*F39</f>
        <v>43200</v>
      </c>
    </row>
    <row r="40" spans="1:8" s="10" customFormat="1" ht="12.75">
      <c r="A40" s="6" t="s">
        <v>646</v>
      </c>
      <c r="B40" s="12"/>
      <c r="C40" s="12"/>
      <c r="D40" s="12">
        <v>1200</v>
      </c>
      <c r="E40" s="39" t="s">
        <v>3</v>
      </c>
      <c r="F40" s="12">
        <v>12</v>
      </c>
      <c r="G40" s="39" t="s">
        <v>4</v>
      </c>
      <c r="H40" s="12">
        <f>D40*F40</f>
        <v>14400</v>
      </c>
    </row>
    <row r="41" spans="1:8" s="10" customFormat="1" ht="12">
      <c r="A41" s="2" t="s">
        <v>0</v>
      </c>
      <c r="B41" s="3"/>
      <c r="C41" s="3"/>
      <c r="D41" s="4"/>
      <c r="E41" s="4"/>
      <c r="F41" s="3"/>
      <c r="G41" s="3"/>
      <c r="H41" s="4">
        <f>SUM(H35:H40)</f>
        <v>128578</v>
      </c>
    </row>
    <row r="42" spans="1:8" s="10" customFormat="1" ht="12">
      <c r="A42" s="2" t="s">
        <v>256</v>
      </c>
      <c r="B42" s="3"/>
      <c r="C42" s="3"/>
      <c r="D42" s="4"/>
      <c r="E42" s="4"/>
      <c r="F42" s="3"/>
      <c r="G42" s="3"/>
      <c r="H42" s="4">
        <v>129000</v>
      </c>
    </row>
    <row r="43" spans="1:8" s="10" customFormat="1" ht="12.75">
      <c r="A43" s="282" t="s">
        <v>59</v>
      </c>
      <c r="B43" s="298"/>
      <c r="C43" s="298"/>
      <c r="D43" s="298"/>
      <c r="E43" s="298"/>
      <c r="F43" s="298"/>
      <c r="G43" s="298"/>
      <c r="H43" s="312"/>
    </row>
    <row r="44" spans="1:8" s="10" customFormat="1" ht="24">
      <c r="A44" s="6" t="s">
        <v>36</v>
      </c>
      <c r="B44" s="7">
        <v>17</v>
      </c>
      <c r="C44" s="7" t="s">
        <v>2</v>
      </c>
      <c r="D44" s="9">
        <v>100</v>
      </c>
      <c r="E44" s="9" t="s">
        <v>63</v>
      </c>
      <c r="F44" s="7"/>
      <c r="G44" s="7"/>
      <c r="H44" s="9">
        <f>B44*D44</f>
        <v>1700</v>
      </c>
    </row>
    <row r="45" spans="1:8" s="10" customFormat="1" ht="12">
      <c r="A45" s="6" t="s">
        <v>35</v>
      </c>
      <c r="B45" s="7">
        <v>2</v>
      </c>
      <c r="C45" s="7" t="s">
        <v>2</v>
      </c>
      <c r="D45" s="7">
        <v>350</v>
      </c>
      <c r="E45" s="8" t="s">
        <v>3</v>
      </c>
      <c r="F45" s="8"/>
      <c r="G45" s="8"/>
      <c r="H45" s="9">
        <f>B45*D45</f>
        <v>700</v>
      </c>
    </row>
    <row r="46" spans="1:8" s="10" customFormat="1" ht="24">
      <c r="A46" s="6" t="s">
        <v>73</v>
      </c>
      <c r="B46" s="7"/>
      <c r="C46" s="7"/>
      <c r="D46" s="7"/>
      <c r="E46" s="8"/>
      <c r="F46" s="8"/>
      <c r="G46" s="8"/>
      <c r="H46" s="9">
        <v>11000</v>
      </c>
    </row>
    <row r="47" spans="1:8" s="10" customFormat="1" ht="12">
      <c r="A47" s="6" t="s">
        <v>717</v>
      </c>
      <c r="B47" s="7">
        <v>23</v>
      </c>
      <c r="C47" s="7" t="s">
        <v>2</v>
      </c>
      <c r="D47" s="7">
        <v>1000</v>
      </c>
      <c r="E47" s="8" t="s">
        <v>3</v>
      </c>
      <c r="F47" s="8"/>
      <c r="G47" s="8"/>
      <c r="H47" s="9">
        <f aca="true" t="shared" si="0" ref="H47:H52">B47*D47</f>
        <v>23000</v>
      </c>
    </row>
    <row r="48" spans="1:8" s="10" customFormat="1" ht="12">
      <c r="A48" s="6" t="s">
        <v>625</v>
      </c>
      <c r="B48" s="7">
        <v>1</v>
      </c>
      <c r="C48" s="7" t="s">
        <v>2</v>
      </c>
      <c r="D48" s="7">
        <v>1000</v>
      </c>
      <c r="E48" s="8" t="s">
        <v>3</v>
      </c>
      <c r="F48" s="8"/>
      <c r="G48" s="8"/>
      <c r="H48" s="9">
        <f t="shared" si="0"/>
        <v>1000</v>
      </c>
    </row>
    <row r="49" spans="1:8" s="10" customFormat="1" ht="24">
      <c r="A49" s="6" t="s">
        <v>626</v>
      </c>
      <c r="B49" s="7">
        <v>1</v>
      </c>
      <c r="C49" s="8" t="s">
        <v>2</v>
      </c>
      <c r="D49" s="7">
        <v>500</v>
      </c>
      <c r="E49" s="8" t="s">
        <v>3</v>
      </c>
      <c r="F49" s="8"/>
      <c r="G49" s="8"/>
      <c r="H49" s="9">
        <f t="shared" si="0"/>
        <v>500</v>
      </c>
    </row>
    <row r="50" spans="1:8" s="10" customFormat="1" ht="12">
      <c r="A50" s="6" t="s">
        <v>628</v>
      </c>
      <c r="B50" s="7">
        <v>3</v>
      </c>
      <c r="C50" s="8" t="s">
        <v>2</v>
      </c>
      <c r="D50" s="7">
        <v>1000</v>
      </c>
      <c r="E50" s="8" t="s">
        <v>3</v>
      </c>
      <c r="F50" s="8"/>
      <c r="G50" s="8"/>
      <c r="H50" s="9">
        <f t="shared" si="0"/>
        <v>3000</v>
      </c>
    </row>
    <row r="51" spans="1:8" s="10" customFormat="1" ht="24">
      <c r="A51" s="6" t="s">
        <v>720</v>
      </c>
      <c r="B51" s="7">
        <v>1</v>
      </c>
      <c r="C51" s="8" t="s">
        <v>2</v>
      </c>
      <c r="D51" s="7">
        <v>2700</v>
      </c>
      <c r="E51" s="8" t="s">
        <v>3</v>
      </c>
      <c r="F51" s="8"/>
      <c r="G51" s="8"/>
      <c r="H51" s="9">
        <f t="shared" si="0"/>
        <v>2700</v>
      </c>
    </row>
    <row r="52" spans="1:8" ht="24">
      <c r="A52" s="6" t="s">
        <v>718</v>
      </c>
      <c r="B52" s="7">
        <v>1</v>
      </c>
      <c r="C52" s="8" t="s">
        <v>2</v>
      </c>
      <c r="D52" s="8">
        <v>3350.16</v>
      </c>
      <c r="E52" s="8" t="s">
        <v>3</v>
      </c>
      <c r="F52" s="8"/>
      <c r="G52" s="8"/>
      <c r="H52" s="9">
        <f t="shared" si="0"/>
        <v>3350.16</v>
      </c>
    </row>
    <row r="53" spans="1:8" ht="12">
      <c r="A53" s="2" t="s">
        <v>0</v>
      </c>
      <c r="B53" s="3"/>
      <c r="C53" s="3"/>
      <c r="D53" s="4"/>
      <c r="E53" s="4"/>
      <c r="F53" s="3"/>
      <c r="G53" s="3"/>
      <c r="H53" s="4">
        <f>SUM(H44:H52)</f>
        <v>46950</v>
      </c>
    </row>
    <row r="54" spans="1:8" ht="12">
      <c r="A54" s="2" t="s">
        <v>256</v>
      </c>
      <c r="B54" s="3"/>
      <c r="C54" s="3"/>
      <c r="D54" s="4"/>
      <c r="E54" s="4"/>
      <c r="F54" s="3"/>
      <c r="G54" s="3"/>
      <c r="H54" s="4">
        <v>47000</v>
      </c>
    </row>
    <row r="55" spans="1:8" ht="12">
      <c r="A55" s="282" t="s">
        <v>19</v>
      </c>
      <c r="B55" s="283"/>
      <c r="C55" s="283"/>
      <c r="D55" s="283"/>
      <c r="E55" s="283"/>
      <c r="F55" s="283"/>
      <c r="G55" s="283"/>
      <c r="H55" s="283"/>
    </row>
    <row r="56" spans="1:8" s="10" customFormat="1" ht="12">
      <c r="A56" s="6" t="s">
        <v>37</v>
      </c>
      <c r="B56" s="7">
        <v>6</v>
      </c>
      <c r="C56" s="7" t="s">
        <v>2</v>
      </c>
      <c r="D56" s="7"/>
      <c r="E56" s="7"/>
      <c r="F56" s="8">
        <v>736</v>
      </c>
      <c r="G56" s="8" t="s">
        <v>3</v>
      </c>
      <c r="H56" s="9">
        <f>B56*F56</f>
        <v>4416</v>
      </c>
    </row>
    <row r="57" spans="1:8" s="10" customFormat="1" ht="24">
      <c r="A57" s="6" t="s">
        <v>257</v>
      </c>
      <c r="B57" s="8">
        <v>4</v>
      </c>
      <c r="C57" s="7" t="s">
        <v>20</v>
      </c>
      <c r="D57" s="7"/>
      <c r="E57" s="7"/>
      <c r="F57" s="8">
        <v>456.25</v>
      </c>
      <c r="G57" s="8" t="s">
        <v>3</v>
      </c>
      <c r="H57" s="7">
        <f>B57*F57</f>
        <v>1825</v>
      </c>
    </row>
    <row r="58" spans="1:8" ht="12">
      <c r="A58" s="2" t="s">
        <v>0</v>
      </c>
      <c r="B58" s="4"/>
      <c r="C58" s="4"/>
      <c r="D58" s="4"/>
      <c r="E58" s="4"/>
      <c r="F58" s="3"/>
      <c r="G58" s="3"/>
      <c r="H58" s="4">
        <f>SUM(H56:H57)</f>
        <v>6241</v>
      </c>
    </row>
    <row r="59" spans="1:8" ht="12">
      <c r="A59" s="2" t="s">
        <v>256</v>
      </c>
      <c r="B59" s="4"/>
      <c r="C59" s="4"/>
      <c r="D59" s="4"/>
      <c r="E59" s="4"/>
      <c r="F59" s="3"/>
      <c r="G59" s="3"/>
      <c r="H59" s="4">
        <v>6000</v>
      </c>
    </row>
    <row r="60" spans="1:8" ht="12">
      <c r="A60" s="300" t="s">
        <v>624</v>
      </c>
      <c r="B60" s="300"/>
      <c r="C60" s="300"/>
      <c r="D60" s="300"/>
      <c r="E60" s="300"/>
      <c r="F60" s="300"/>
      <c r="G60" s="300"/>
      <c r="H60" s="300"/>
    </row>
    <row r="61" spans="1:8" ht="12">
      <c r="A61" s="65" t="s">
        <v>702</v>
      </c>
      <c r="B61" s="58">
        <v>6</v>
      </c>
      <c r="C61" s="58" t="s">
        <v>6</v>
      </c>
      <c r="D61" s="58"/>
      <c r="E61" s="58"/>
      <c r="F61" s="58">
        <v>5100</v>
      </c>
      <c r="G61" s="58" t="s">
        <v>3</v>
      </c>
      <c r="H61" s="58">
        <f aca="true" t="shared" si="1" ref="H61:H66">B61*F61</f>
        <v>30600</v>
      </c>
    </row>
    <row r="62" spans="1:8" ht="12">
      <c r="A62" s="65" t="s">
        <v>706</v>
      </c>
      <c r="B62" s="58">
        <v>1</v>
      </c>
      <c r="C62" s="58" t="s">
        <v>6</v>
      </c>
      <c r="D62" s="58"/>
      <c r="E62" s="58"/>
      <c r="F62" s="58">
        <v>7000</v>
      </c>
      <c r="G62" s="58" t="s">
        <v>3</v>
      </c>
      <c r="H62" s="58">
        <f t="shared" si="1"/>
        <v>7000</v>
      </c>
    </row>
    <row r="63" spans="1:8" ht="12">
      <c r="A63" s="65" t="s">
        <v>707</v>
      </c>
      <c r="B63" s="58">
        <v>1</v>
      </c>
      <c r="C63" s="58" t="s">
        <v>6</v>
      </c>
      <c r="D63" s="58"/>
      <c r="E63" s="58"/>
      <c r="F63" s="58">
        <v>45000</v>
      </c>
      <c r="G63" s="58" t="s">
        <v>3</v>
      </c>
      <c r="H63" s="58">
        <f t="shared" si="1"/>
        <v>45000</v>
      </c>
    </row>
    <row r="64" spans="1:8" ht="12">
      <c r="A64" s="65" t="s">
        <v>705</v>
      </c>
      <c r="B64" s="58">
        <v>1</v>
      </c>
      <c r="C64" s="58" t="s">
        <v>6</v>
      </c>
      <c r="D64" s="58"/>
      <c r="E64" s="58"/>
      <c r="F64" s="58">
        <v>15000</v>
      </c>
      <c r="G64" s="58" t="s">
        <v>3</v>
      </c>
      <c r="H64" s="58">
        <f t="shared" si="1"/>
        <v>15000</v>
      </c>
    </row>
    <row r="65" spans="1:8" ht="12">
      <c r="A65" s="6" t="s">
        <v>703</v>
      </c>
      <c r="B65" s="58">
        <v>1</v>
      </c>
      <c r="C65" s="58" t="s">
        <v>6</v>
      </c>
      <c r="D65" s="63"/>
      <c r="E65" s="63"/>
      <c r="F65" s="70">
        <v>7000</v>
      </c>
      <c r="G65" s="58" t="s">
        <v>3</v>
      </c>
      <c r="H65" s="58">
        <f t="shared" si="1"/>
        <v>7000</v>
      </c>
    </row>
    <row r="66" spans="1:8" ht="12">
      <c r="A66" s="6" t="s">
        <v>708</v>
      </c>
      <c r="B66" s="58">
        <v>1</v>
      </c>
      <c r="C66" s="58" t="s">
        <v>6</v>
      </c>
      <c r="D66" s="63"/>
      <c r="E66" s="63"/>
      <c r="F66" s="70">
        <v>4400</v>
      </c>
      <c r="G66" s="58" t="s">
        <v>3</v>
      </c>
      <c r="H66" s="58">
        <f t="shared" si="1"/>
        <v>4400</v>
      </c>
    </row>
    <row r="67" spans="1:8" ht="12">
      <c r="A67" s="2" t="s">
        <v>616</v>
      </c>
      <c r="B67" s="58"/>
      <c r="C67" s="58"/>
      <c r="D67" s="63"/>
      <c r="E67" s="63"/>
      <c r="F67" s="70"/>
      <c r="G67" s="58"/>
      <c r="H67" s="78">
        <f>SUM(H61:H66)</f>
        <v>109000</v>
      </c>
    </row>
    <row r="68" spans="1:8" ht="12">
      <c r="A68" s="2" t="s">
        <v>256</v>
      </c>
      <c r="B68" s="4"/>
      <c r="C68" s="4"/>
      <c r="D68" s="4"/>
      <c r="E68" s="4"/>
      <c r="F68" s="3"/>
      <c r="G68" s="3"/>
      <c r="H68" s="4">
        <v>109000</v>
      </c>
    </row>
    <row r="69" spans="1:8" ht="12">
      <c r="A69" s="300" t="s">
        <v>21</v>
      </c>
      <c r="B69" s="300"/>
      <c r="C69" s="300"/>
      <c r="D69" s="300"/>
      <c r="E69" s="300"/>
      <c r="F69" s="300"/>
      <c r="G69" s="300"/>
      <c r="H69" s="300"/>
    </row>
    <row r="70" spans="1:8" ht="12.75" customHeight="1">
      <c r="A70" s="297" t="s">
        <v>22</v>
      </c>
      <c r="B70" s="306"/>
      <c r="C70" s="306"/>
      <c r="D70" s="306"/>
      <c r="E70" s="306"/>
      <c r="F70" s="306"/>
      <c r="G70" s="306"/>
      <c r="H70" s="313"/>
    </row>
    <row r="71" spans="1:8" ht="13.5" customHeight="1">
      <c r="A71" s="2" t="s">
        <v>38</v>
      </c>
      <c r="B71" s="7"/>
      <c r="C71" s="7"/>
      <c r="D71" s="15"/>
      <c r="E71" s="12"/>
      <c r="F71" s="16"/>
      <c r="G71" s="8"/>
      <c r="H71" s="9"/>
    </row>
    <row r="72" spans="1:8" ht="13.5" customHeight="1">
      <c r="A72" s="6" t="s">
        <v>75</v>
      </c>
      <c r="B72" s="7">
        <v>162</v>
      </c>
      <c r="C72" s="7" t="s">
        <v>2</v>
      </c>
      <c r="D72" s="15">
        <v>153</v>
      </c>
      <c r="E72" s="12" t="s">
        <v>77</v>
      </c>
      <c r="F72" s="16"/>
      <c r="G72" s="8">
        <v>5.45</v>
      </c>
      <c r="H72" s="7">
        <f>B72*D72*G72</f>
        <v>135084</v>
      </c>
    </row>
    <row r="73" spans="1:8" ht="13.5" customHeight="1">
      <c r="A73" s="6" t="s">
        <v>76</v>
      </c>
      <c r="B73" s="7">
        <v>34</v>
      </c>
      <c r="C73" s="7" t="s">
        <v>2</v>
      </c>
      <c r="D73" s="15">
        <v>187</v>
      </c>
      <c r="E73" s="12" t="s">
        <v>77</v>
      </c>
      <c r="F73" s="16"/>
      <c r="G73" s="8">
        <v>5.45</v>
      </c>
      <c r="H73" s="7">
        <f>B73*D73*G73</f>
        <v>34651</v>
      </c>
    </row>
    <row r="74" spans="1:8" ht="13.5" customHeight="1">
      <c r="A74" s="2" t="s">
        <v>732</v>
      </c>
      <c r="B74" s="7"/>
      <c r="C74" s="7"/>
      <c r="D74" s="15"/>
      <c r="E74" s="12"/>
      <c r="F74" s="16"/>
      <c r="G74" s="8"/>
      <c r="H74" s="4">
        <f>H72+H73</f>
        <v>169735</v>
      </c>
    </row>
    <row r="75" spans="1:8" ht="13.5" customHeight="1">
      <c r="A75" s="17" t="s">
        <v>78</v>
      </c>
      <c r="B75" s="7">
        <v>48</v>
      </c>
      <c r="C75" s="7" t="s">
        <v>2</v>
      </c>
      <c r="D75" s="15">
        <v>153</v>
      </c>
      <c r="E75" s="12" t="s">
        <v>23</v>
      </c>
      <c r="F75" s="16">
        <v>17</v>
      </c>
      <c r="G75" s="8" t="s">
        <v>3</v>
      </c>
      <c r="H75" s="9">
        <f>B75*D75*F75</f>
        <v>124848</v>
      </c>
    </row>
    <row r="76" spans="1:8" ht="13.5" customHeight="1">
      <c r="A76" s="17" t="s">
        <v>739</v>
      </c>
      <c r="B76" s="7">
        <v>22</v>
      </c>
      <c r="C76" s="7"/>
      <c r="D76" s="15">
        <v>68</v>
      </c>
      <c r="E76" s="12" t="s">
        <v>23</v>
      </c>
      <c r="F76" s="16">
        <v>17</v>
      </c>
      <c r="G76" s="8" t="s">
        <v>3</v>
      </c>
      <c r="H76" s="9">
        <f>B76*D76*F76</f>
        <v>25432</v>
      </c>
    </row>
    <row r="77" spans="1:8" ht="12.75" customHeight="1">
      <c r="A77" s="294" t="s">
        <v>41</v>
      </c>
      <c r="B77" s="295"/>
      <c r="C77" s="295"/>
      <c r="D77" s="295"/>
      <c r="E77" s="295"/>
      <c r="F77" s="295"/>
      <c r="G77" s="296"/>
      <c r="H77" s="4">
        <f>H74+H75+H76</f>
        <v>320015</v>
      </c>
    </row>
    <row r="78" spans="1:8" ht="15" customHeight="1">
      <c r="A78" s="297" t="s">
        <v>43</v>
      </c>
      <c r="B78" s="298"/>
      <c r="C78" s="298"/>
      <c r="D78" s="298"/>
      <c r="E78" s="298"/>
      <c r="F78" s="298"/>
      <c r="G78" s="298"/>
      <c r="H78" s="312"/>
    </row>
    <row r="79" spans="1:8" ht="15" customHeight="1">
      <c r="A79" s="1" t="s">
        <v>45</v>
      </c>
      <c r="B79" s="32">
        <v>196</v>
      </c>
      <c r="C79" s="33" t="s">
        <v>2</v>
      </c>
      <c r="D79" s="32">
        <v>0.07</v>
      </c>
      <c r="E79" s="33" t="s">
        <v>44</v>
      </c>
      <c r="F79" s="32">
        <v>120</v>
      </c>
      <c r="G79" s="8" t="s">
        <v>5</v>
      </c>
      <c r="H79" s="8">
        <f>B79*D79*F79</f>
        <v>1646.4</v>
      </c>
    </row>
    <row r="80" spans="1:8" ht="12.75" customHeight="1">
      <c r="A80" s="2" t="s">
        <v>50</v>
      </c>
      <c r="B80" s="34">
        <f>H79</f>
        <v>1646.4</v>
      </c>
      <c r="C80" s="33" t="s">
        <v>44</v>
      </c>
      <c r="D80" s="34">
        <v>2.5</v>
      </c>
      <c r="E80" s="33" t="s">
        <v>44</v>
      </c>
      <c r="F80" s="34">
        <v>4.5</v>
      </c>
      <c r="G80" s="8" t="s">
        <v>3</v>
      </c>
      <c r="H80" s="4">
        <f>B80/D80*F80</f>
        <v>2964</v>
      </c>
    </row>
    <row r="81" spans="1:8" ht="12.75" customHeight="1">
      <c r="A81" s="14"/>
      <c r="B81" s="31"/>
      <c r="C81" s="31"/>
      <c r="D81" s="306"/>
      <c r="E81" s="306"/>
      <c r="F81" s="31"/>
      <c r="G81" s="31"/>
      <c r="H81" s="18"/>
    </row>
    <row r="82" spans="1:8" ht="12" customHeight="1">
      <c r="A82" s="297" t="s">
        <v>30</v>
      </c>
      <c r="B82" s="298"/>
      <c r="C82" s="298"/>
      <c r="D82" s="298"/>
      <c r="E82" s="298"/>
      <c r="F82" s="298"/>
      <c r="G82" s="298"/>
      <c r="H82" s="312"/>
    </row>
    <row r="83" spans="1:8" ht="12" customHeight="1">
      <c r="A83" s="6" t="s">
        <v>121</v>
      </c>
      <c r="B83" s="32">
        <v>8</v>
      </c>
      <c r="C83" s="33" t="s">
        <v>6</v>
      </c>
      <c r="D83" s="32"/>
      <c r="E83" s="33"/>
      <c r="F83" s="32">
        <v>210</v>
      </c>
      <c r="G83" s="33" t="s">
        <v>3</v>
      </c>
      <c r="H83" s="32">
        <f>B83*F83</f>
        <v>1680</v>
      </c>
    </row>
    <row r="84" spans="1:8" ht="12" customHeight="1">
      <c r="A84" s="6" t="s">
        <v>157</v>
      </c>
      <c r="B84" s="32">
        <v>10</v>
      </c>
      <c r="C84" s="33" t="s">
        <v>6</v>
      </c>
      <c r="D84" s="32">
        <v>9</v>
      </c>
      <c r="E84" s="33" t="s">
        <v>4</v>
      </c>
      <c r="F84" s="32">
        <v>8</v>
      </c>
      <c r="G84" s="33" t="s">
        <v>3</v>
      </c>
      <c r="H84" s="32">
        <f>B84*D84*F84</f>
        <v>720</v>
      </c>
    </row>
    <row r="85" spans="1:8" ht="12" customHeight="1">
      <c r="A85" s="6" t="s">
        <v>226</v>
      </c>
      <c r="B85" s="32">
        <v>4</v>
      </c>
      <c r="C85" s="33" t="s">
        <v>6</v>
      </c>
      <c r="D85" s="32">
        <v>10</v>
      </c>
      <c r="E85" s="33" t="s">
        <v>4</v>
      </c>
      <c r="F85" s="32">
        <v>11</v>
      </c>
      <c r="G85" s="33" t="s">
        <v>3</v>
      </c>
      <c r="H85" s="32">
        <f>B85*D85*F85</f>
        <v>440</v>
      </c>
    </row>
    <row r="86" spans="1:8" ht="12" customHeight="1">
      <c r="A86" s="6" t="s">
        <v>158</v>
      </c>
      <c r="B86" s="32">
        <v>12</v>
      </c>
      <c r="C86" s="33" t="s">
        <v>6</v>
      </c>
      <c r="D86" s="32"/>
      <c r="E86" s="33"/>
      <c r="F86" s="32">
        <v>53</v>
      </c>
      <c r="G86" s="33" t="s">
        <v>3</v>
      </c>
      <c r="H86" s="32">
        <f>B86*F86</f>
        <v>636</v>
      </c>
    </row>
    <row r="87" spans="1:8" ht="12" customHeight="1">
      <c r="A87" s="6" t="s">
        <v>100</v>
      </c>
      <c r="B87" s="32">
        <v>6</v>
      </c>
      <c r="C87" s="33" t="s">
        <v>6</v>
      </c>
      <c r="D87" s="32">
        <v>11</v>
      </c>
      <c r="E87" s="33" t="s">
        <v>4</v>
      </c>
      <c r="F87" s="32">
        <v>9</v>
      </c>
      <c r="G87" s="33" t="s">
        <v>3</v>
      </c>
      <c r="H87" s="32">
        <f>B87*D87*F87</f>
        <v>594</v>
      </c>
    </row>
    <row r="88" spans="1:8" ht="12" customHeight="1">
      <c r="A88" s="6" t="s">
        <v>159</v>
      </c>
      <c r="B88" s="32">
        <v>2</v>
      </c>
      <c r="C88" s="33" t="s">
        <v>6</v>
      </c>
      <c r="D88" s="32">
        <v>11</v>
      </c>
      <c r="E88" s="33" t="s">
        <v>4</v>
      </c>
      <c r="F88" s="32">
        <v>19.5</v>
      </c>
      <c r="G88" s="33" t="s">
        <v>3</v>
      </c>
      <c r="H88" s="32">
        <f>B88*D88*F88</f>
        <v>429</v>
      </c>
    </row>
    <row r="89" spans="1:8" ht="12" customHeight="1">
      <c r="A89" s="6" t="s">
        <v>200</v>
      </c>
      <c r="B89" s="32">
        <v>7</v>
      </c>
      <c r="C89" s="33" t="s">
        <v>6</v>
      </c>
      <c r="D89" s="32">
        <v>12</v>
      </c>
      <c r="E89" s="33" t="s">
        <v>4</v>
      </c>
      <c r="F89" s="32">
        <v>33</v>
      </c>
      <c r="G89" s="33" t="s">
        <v>3</v>
      </c>
      <c r="H89" s="32">
        <f>B89*D89*F89</f>
        <v>2772</v>
      </c>
    </row>
    <row r="90" spans="1:8" ht="12" customHeight="1">
      <c r="A90" s="6" t="s">
        <v>125</v>
      </c>
      <c r="B90" s="32">
        <v>10</v>
      </c>
      <c r="C90" s="33" t="s">
        <v>6</v>
      </c>
      <c r="D90" s="32">
        <v>12</v>
      </c>
      <c r="E90" s="33" t="s">
        <v>4</v>
      </c>
      <c r="F90" s="32">
        <v>24</v>
      </c>
      <c r="G90" s="33" t="s">
        <v>3</v>
      </c>
      <c r="H90" s="32">
        <f>B90*D90*F90</f>
        <v>2880</v>
      </c>
    </row>
    <row r="91" spans="1:8" ht="12" customHeight="1">
      <c r="A91" s="6" t="s">
        <v>126</v>
      </c>
      <c r="B91" s="32">
        <v>1</v>
      </c>
      <c r="C91" s="33" t="s">
        <v>6</v>
      </c>
      <c r="D91" s="32">
        <v>6</v>
      </c>
      <c r="E91" s="33" t="s">
        <v>4</v>
      </c>
      <c r="F91" s="32">
        <v>28</v>
      </c>
      <c r="G91" s="33" t="s">
        <v>3</v>
      </c>
      <c r="H91" s="32">
        <f>B91*D91*F91</f>
        <v>168</v>
      </c>
    </row>
    <row r="92" spans="1:8" ht="12" customHeight="1">
      <c r="A92" s="6" t="s">
        <v>127</v>
      </c>
      <c r="B92" s="32">
        <v>70</v>
      </c>
      <c r="C92" s="33" t="s">
        <v>46</v>
      </c>
      <c r="D92" s="32"/>
      <c r="E92" s="33"/>
      <c r="F92" s="32">
        <v>50</v>
      </c>
      <c r="G92" s="33" t="s">
        <v>3</v>
      </c>
      <c r="H92" s="32">
        <f aca="true" t="shared" si="2" ref="H92:H103">B92*F92</f>
        <v>3500</v>
      </c>
    </row>
    <row r="93" spans="1:8" ht="12" customHeight="1">
      <c r="A93" s="6" t="s">
        <v>107</v>
      </c>
      <c r="B93" s="32">
        <v>2</v>
      </c>
      <c r="C93" s="33" t="s">
        <v>6</v>
      </c>
      <c r="D93" s="32"/>
      <c r="E93" s="33"/>
      <c r="F93" s="32">
        <v>502</v>
      </c>
      <c r="G93" s="33" t="s">
        <v>3</v>
      </c>
      <c r="H93" s="32">
        <f t="shared" si="2"/>
        <v>1004</v>
      </c>
    </row>
    <row r="94" spans="1:8" ht="12" customHeight="1">
      <c r="A94" s="6" t="s">
        <v>266</v>
      </c>
      <c r="B94" s="32">
        <v>20</v>
      </c>
      <c r="C94" s="33" t="s">
        <v>6</v>
      </c>
      <c r="D94" s="32"/>
      <c r="E94" s="33"/>
      <c r="F94" s="32">
        <v>7</v>
      </c>
      <c r="G94" s="33" t="s">
        <v>3</v>
      </c>
      <c r="H94" s="32">
        <f t="shared" si="2"/>
        <v>140</v>
      </c>
    </row>
    <row r="95" spans="1:8" ht="12" customHeight="1">
      <c r="A95" s="6" t="s">
        <v>267</v>
      </c>
      <c r="B95" s="32">
        <v>20</v>
      </c>
      <c r="C95" s="33" t="s">
        <v>6</v>
      </c>
      <c r="D95" s="32"/>
      <c r="E95" s="33"/>
      <c r="F95" s="32">
        <v>1</v>
      </c>
      <c r="G95" s="33" t="s">
        <v>3</v>
      </c>
      <c r="H95" s="32">
        <f t="shared" si="2"/>
        <v>20</v>
      </c>
    </row>
    <row r="96" spans="1:8" ht="12" customHeight="1">
      <c r="A96" s="6" t="s">
        <v>268</v>
      </c>
      <c r="B96" s="32">
        <v>5</v>
      </c>
      <c r="C96" s="33" t="s">
        <v>6</v>
      </c>
      <c r="D96" s="32"/>
      <c r="E96" s="33"/>
      <c r="F96" s="32">
        <v>11</v>
      </c>
      <c r="G96" s="33" t="s">
        <v>3</v>
      </c>
      <c r="H96" s="32">
        <f t="shared" si="2"/>
        <v>55</v>
      </c>
    </row>
    <row r="97" spans="1:8" ht="12" customHeight="1">
      <c r="A97" s="6" t="s">
        <v>269</v>
      </c>
      <c r="B97" s="32">
        <v>20</v>
      </c>
      <c r="C97" s="33" t="s">
        <v>6</v>
      </c>
      <c r="D97" s="32"/>
      <c r="E97" s="33"/>
      <c r="F97" s="32">
        <v>5</v>
      </c>
      <c r="G97" s="33" t="s">
        <v>3</v>
      </c>
      <c r="H97" s="32">
        <f t="shared" si="2"/>
        <v>100</v>
      </c>
    </row>
    <row r="98" spans="1:8" ht="12" customHeight="1">
      <c r="A98" s="6" t="s">
        <v>270</v>
      </c>
      <c r="B98" s="32">
        <v>5</v>
      </c>
      <c r="C98" s="33" t="s">
        <v>6</v>
      </c>
      <c r="D98" s="32"/>
      <c r="E98" s="33"/>
      <c r="F98" s="32">
        <v>11</v>
      </c>
      <c r="G98" s="33" t="s">
        <v>3</v>
      </c>
      <c r="H98" s="32">
        <f t="shared" si="2"/>
        <v>55</v>
      </c>
    </row>
    <row r="99" spans="1:8" ht="12" customHeight="1">
      <c r="A99" s="6" t="s">
        <v>271</v>
      </c>
      <c r="B99" s="32">
        <v>5</v>
      </c>
      <c r="C99" s="33" t="s">
        <v>6</v>
      </c>
      <c r="D99" s="32"/>
      <c r="E99" s="33"/>
      <c r="F99" s="32">
        <v>12</v>
      </c>
      <c r="G99" s="33" t="s">
        <v>3</v>
      </c>
      <c r="H99" s="32">
        <f t="shared" si="2"/>
        <v>60</v>
      </c>
    </row>
    <row r="100" spans="1:8" ht="12" customHeight="1">
      <c r="A100" s="6" t="s">
        <v>840</v>
      </c>
      <c r="B100" s="32">
        <v>96</v>
      </c>
      <c r="C100" s="33" t="s">
        <v>6</v>
      </c>
      <c r="D100" s="32"/>
      <c r="E100" s="33"/>
      <c r="F100" s="32">
        <v>11.5</v>
      </c>
      <c r="G100" s="33" t="s">
        <v>3</v>
      </c>
      <c r="H100" s="32">
        <f t="shared" si="2"/>
        <v>1104</v>
      </c>
    </row>
    <row r="101" spans="1:8" ht="12" customHeight="1">
      <c r="A101" s="6" t="s">
        <v>272</v>
      </c>
      <c r="B101" s="32">
        <v>10</v>
      </c>
      <c r="C101" s="33" t="s">
        <v>6</v>
      </c>
      <c r="D101" s="32"/>
      <c r="E101" s="33"/>
      <c r="F101" s="32">
        <v>15</v>
      </c>
      <c r="G101" s="33" t="s">
        <v>3</v>
      </c>
      <c r="H101" s="32">
        <f t="shared" si="2"/>
        <v>150</v>
      </c>
    </row>
    <row r="102" spans="1:8" ht="12" customHeight="1">
      <c r="A102" s="6" t="s">
        <v>273</v>
      </c>
      <c r="B102" s="32">
        <v>28</v>
      </c>
      <c r="C102" s="33" t="s">
        <v>6</v>
      </c>
      <c r="D102" s="32"/>
      <c r="E102" s="33"/>
      <c r="F102" s="32">
        <v>5</v>
      </c>
      <c r="G102" s="33" t="s">
        <v>3</v>
      </c>
      <c r="H102" s="32">
        <f t="shared" si="2"/>
        <v>140</v>
      </c>
    </row>
    <row r="103" spans="1:8" ht="12" customHeight="1">
      <c r="A103" s="6" t="s">
        <v>193</v>
      </c>
      <c r="B103" s="32">
        <v>10</v>
      </c>
      <c r="C103" s="33" t="s">
        <v>6</v>
      </c>
      <c r="D103" s="32"/>
      <c r="E103" s="33"/>
      <c r="F103" s="32">
        <v>29.5</v>
      </c>
      <c r="G103" s="33" t="s">
        <v>3</v>
      </c>
      <c r="H103" s="32">
        <f t="shared" si="2"/>
        <v>295</v>
      </c>
    </row>
    <row r="104" spans="1:8" ht="12" customHeight="1">
      <c r="A104" s="6" t="s">
        <v>274</v>
      </c>
      <c r="B104" s="32">
        <v>2</v>
      </c>
      <c r="C104" s="33" t="s">
        <v>6</v>
      </c>
      <c r="D104" s="32">
        <v>11</v>
      </c>
      <c r="E104" s="33" t="s">
        <v>4</v>
      </c>
      <c r="F104" s="32">
        <v>15</v>
      </c>
      <c r="G104" s="33" t="s">
        <v>3</v>
      </c>
      <c r="H104" s="32">
        <f>B104*D104*F104</f>
        <v>330</v>
      </c>
    </row>
    <row r="105" spans="1:8" ht="12" customHeight="1">
      <c r="A105" s="6" t="s">
        <v>161</v>
      </c>
      <c r="B105" s="32">
        <v>1</v>
      </c>
      <c r="C105" s="33" t="s">
        <v>6</v>
      </c>
      <c r="D105" s="32">
        <v>10</v>
      </c>
      <c r="E105" s="33" t="s">
        <v>4</v>
      </c>
      <c r="F105" s="32">
        <v>10</v>
      </c>
      <c r="G105" s="33" t="s">
        <v>3</v>
      </c>
      <c r="H105" s="32">
        <f>B105*D105*F105</f>
        <v>100</v>
      </c>
    </row>
    <row r="106" spans="1:8" ht="12" customHeight="1">
      <c r="A106" s="6" t="s">
        <v>131</v>
      </c>
      <c r="B106" s="32">
        <v>2</v>
      </c>
      <c r="C106" s="33" t="s">
        <v>6</v>
      </c>
      <c r="D106" s="32"/>
      <c r="E106" s="33"/>
      <c r="F106" s="32">
        <v>168</v>
      </c>
      <c r="G106" s="33" t="s">
        <v>3</v>
      </c>
      <c r="H106" s="32">
        <f>B106*F106</f>
        <v>336</v>
      </c>
    </row>
    <row r="107" spans="1:8" ht="12" customHeight="1">
      <c r="A107" s="6" t="s">
        <v>136</v>
      </c>
      <c r="B107" s="32">
        <v>5</v>
      </c>
      <c r="C107" s="33" t="s">
        <v>6</v>
      </c>
      <c r="D107" s="32"/>
      <c r="E107" s="33"/>
      <c r="F107" s="32">
        <v>20</v>
      </c>
      <c r="G107" s="33" t="s">
        <v>3</v>
      </c>
      <c r="H107" s="32">
        <f aca="true" t="shared" si="3" ref="H107:H115">B107*F107</f>
        <v>100</v>
      </c>
    </row>
    <row r="108" spans="1:8" ht="12" customHeight="1">
      <c r="A108" s="6" t="s">
        <v>133</v>
      </c>
      <c r="B108" s="32">
        <v>5</v>
      </c>
      <c r="C108" s="33" t="s">
        <v>6</v>
      </c>
      <c r="D108" s="32"/>
      <c r="E108" s="33"/>
      <c r="F108" s="32">
        <v>20</v>
      </c>
      <c r="G108" s="33" t="s">
        <v>3</v>
      </c>
      <c r="H108" s="32">
        <f t="shared" si="3"/>
        <v>100</v>
      </c>
    </row>
    <row r="109" spans="1:8" ht="12" customHeight="1">
      <c r="A109" s="6" t="s">
        <v>576</v>
      </c>
      <c r="B109" s="32">
        <v>1</v>
      </c>
      <c r="C109" s="33" t="s">
        <v>6</v>
      </c>
      <c r="D109" s="32"/>
      <c r="E109" s="33"/>
      <c r="F109" s="32">
        <v>450</v>
      </c>
      <c r="G109" s="33" t="s">
        <v>3</v>
      </c>
      <c r="H109" s="32">
        <v>450</v>
      </c>
    </row>
    <row r="110" spans="1:8" ht="12" customHeight="1">
      <c r="A110" s="6" t="s">
        <v>577</v>
      </c>
      <c r="B110" s="32">
        <v>1</v>
      </c>
      <c r="C110" s="33" t="s">
        <v>6</v>
      </c>
      <c r="D110" s="32"/>
      <c r="E110" s="33"/>
      <c r="F110" s="32">
        <v>46</v>
      </c>
      <c r="G110" s="33" t="s">
        <v>3</v>
      </c>
      <c r="H110" s="32">
        <f>B110*F110</f>
        <v>46</v>
      </c>
    </row>
    <row r="111" spans="1:8" ht="12" customHeight="1">
      <c r="A111" s="6" t="s">
        <v>129</v>
      </c>
      <c r="B111" s="32">
        <v>4</v>
      </c>
      <c r="C111" s="33" t="s">
        <v>6</v>
      </c>
      <c r="D111" s="32"/>
      <c r="E111" s="33"/>
      <c r="F111" s="32">
        <v>65</v>
      </c>
      <c r="G111" s="33" t="s">
        <v>3</v>
      </c>
      <c r="H111" s="32">
        <f t="shared" si="3"/>
        <v>260</v>
      </c>
    </row>
    <row r="112" spans="1:8" ht="12" customHeight="1">
      <c r="A112" s="6" t="s">
        <v>135</v>
      </c>
      <c r="B112" s="32">
        <v>5</v>
      </c>
      <c r="C112" s="33" t="s">
        <v>6</v>
      </c>
      <c r="D112" s="32"/>
      <c r="E112" s="33"/>
      <c r="F112" s="32">
        <v>100</v>
      </c>
      <c r="G112" s="33" t="s">
        <v>3</v>
      </c>
      <c r="H112" s="32">
        <f t="shared" si="3"/>
        <v>500</v>
      </c>
    </row>
    <row r="113" spans="1:8" ht="12" customHeight="1">
      <c r="A113" s="6" t="s">
        <v>275</v>
      </c>
      <c r="B113" s="32">
        <v>5</v>
      </c>
      <c r="C113" s="33" t="s">
        <v>6</v>
      </c>
      <c r="D113" s="32"/>
      <c r="E113" s="33"/>
      <c r="F113" s="32">
        <v>80</v>
      </c>
      <c r="G113" s="33" t="s">
        <v>3</v>
      </c>
      <c r="H113" s="32">
        <f t="shared" si="3"/>
        <v>400</v>
      </c>
    </row>
    <row r="114" spans="1:8" ht="12" customHeight="1">
      <c r="A114" s="6" t="s">
        <v>98</v>
      </c>
      <c r="B114" s="32">
        <v>20</v>
      </c>
      <c r="C114" s="33" t="s">
        <v>6</v>
      </c>
      <c r="D114" s="32"/>
      <c r="E114" s="33"/>
      <c r="F114" s="32">
        <v>30</v>
      </c>
      <c r="G114" s="33" t="s">
        <v>3</v>
      </c>
      <c r="H114" s="32">
        <f t="shared" si="3"/>
        <v>600</v>
      </c>
    </row>
    <row r="115" spans="1:8" ht="12" customHeight="1">
      <c r="A115" s="6" t="s">
        <v>162</v>
      </c>
      <c r="B115" s="32">
        <v>20</v>
      </c>
      <c r="C115" s="33" t="s">
        <v>6</v>
      </c>
      <c r="D115" s="32"/>
      <c r="E115" s="33"/>
      <c r="F115" s="32">
        <v>13</v>
      </c>
      <c r="G115" s="33" t="s">
        <v>3</v>
      </c>
      <c r="H115" s="32">
        <f t="shared" si="3"/>
        <v>260</v>
      </c>
    </row>
    <row r="116" spans="1:8" ht="12" customHeight="1">
      <c r="A116" s="6" t="s">
        <v>96</v>
      </c>
      <c r="B116" s="32">
        <v>5</v>
      </c>
      <c r="C116" s="33" t="s">
        <v>6</v>
      </c>
      <c r="D116" s="32"/>
      <c r="E116" s="33"/>
      <c r="F116" s="32">
        <v>95</v>
      </c>
      <c r="G116" s="33" t="s">
        <v>3</v>
      </c>
      <c r="H116" s="32">
        <f>B116*F116</f>
        <v>475</v>
      </c>
    </row>
    <row r="117" spans="1:8" ht="14.25" customHeight="1">
      <c r="A117" s="2" t="s">
        <v>29</v>
      </c>
      <c r="B117" s="7"/>
      <c r="C117" s="7"/>
      <c r="D117" s="303"/>
      <c r="E117" s="304"/>
      <c r="F117" s="8"/>
      <c r="G117" s="8"/>
      <c r="H117" s="5">
        <v>19900</v>
      </c>
    </row>
    <row r="118" spans="1:8" ht="14.25" customHeight="1">
      <c r="A118" s="2" t="s">
        <v>746</v>
      </c>
      <c r="B118" s="7"/>
      <c r="C118" s="7"/>
      <c r="D118" s="40"/>
      <c r="E118" s="40"/>
      <c r="F118" s="8"/>
      <c r="G118" s="8"/>
      <c r="H118" s="5">
        <v>20000</v>
      </c>
    </row>
    <row r="119" spans="1:8" ht="12" customHeight="1">
      <c r="A119" s="297" t="s">
        <v>31</v>
      </c>
      <c r="B119" s="298"/>
      <c r="C119" s="298"/>
      <c r="D119" s="298"/>
      <c r="E119" s="298"/>
      <c r="F119" s="298"/>
      <c r="G119" s="298"/>
      <c r="H119" s="312"/>
    </row>
    <row r="120" spans="1:8" ht="12" customHeight="1">
      <c r="A120" s="6" t="s">
        <v>500</v>
      </c>
      <c r="B120" s="32">
        <v>7</v>
      </c>
      <c r="C120" s="33" t="s">
        <v>6</v>
      </c>
      <c r="D120" s="32"/>
      <c r="E120" s="33"/>
      <c r="F120" s="32">
        <v>2100</v>
      </c>
      <c r="G120" s="33"/>
      <c r="H120" s="32">
        <f>B120*F120</f>
        <v>14700</v>
      </c>
    </row>
    <row r="121" spans="1:8" ht="12" customHeight="1">
      <c r="A121" s="6" t="s">
        <v>276</v>
      </c>
      <c r="B121" s="32">
        <v>6</v>
      </c>
      <c r="C121" s="33" t="s">
        <v>110</v>
      </c>
      <c r="D121" s="32"/>
      <c r="E121" s="33"/>
      <c r="F121" s="32">
        <v>295</v>
      </c>
      <c r="G121" s="33" t="s">
        <v>3</v>
      </c>
      <c r="H121" s="32">
        <f aca="true" t="shared" si="4" ref="H121:H135">B121*F121</f>
        <v>1770</v>
      </c>
    </row>
    <row r="122" spans="1:8" ht="12" customHeight="1">
      <c r="A122" s="6" t="s">
        <v>248</v>
      </c>
      <c r="B122" s="32">
        <v>4</v>
      </c>
      <c r="C122" s="33" t="s">
        <v>110</v>
      </c>
      <c r="D122" s="32"/>
      <c r="E122" s="33"/>
      <c r="F122" s="32">
        <v>295</v>
      </c>
      <c r="G122" s="33" t="s">
        <v>3</v>
      </c>
      <c r="H122" s="32">
        <f t="shared" si="4"/>
        <v>1180</v>
      </c>
    </row>
    <row r="123" spans="1:8" ht="12" customHeight="1">
      <c r="A123" s="6" t="s">
        <v>144</v>
      </c>
      <c r="B123" s="32">
        <v>3</v>
      </c>
      <c r="C123" s="33" t="s">
        <v>110</v>
      </c>
      <c r="D123" s="32"/>
      <c r="E123" s="33"/>
      <c r="F123" s="32">
        <v>72</v>
      </c>
      <c r="G123" s="33" t="s">
        <v>3</v>
      </c>
      <c r="H123" s="32">
        <f t="shared" si="4"/>
        <v>216</v>
      </c>
    </row>
    <row r="124" spans="1:8" ht="12" customHeight="1">
      <c r="A124" s="6" t="s">
        <v>278</v>
      </c>
      <c r="B124" s="32">
        <v>10</v>
      </c>
      <c r="C124" s="33" t="s">
        <v>6</v>
      </c>
      <c r="D124" s="32"/>
      <c r="E124" s="33"/>
      <c r="F124" s="32">
        <v>31</v>
      </c>
      <c r="G124" s="33"/>
      <c r="H124" s="32">
        <f t="shared" si="4"/>
        <v>310</v>
      </c>
    </row>
    <row r="125" spans="1:8" ht="12" customHeight="1">
      <c r="A125" s="6" t="s">
        <v>498</v>
      </c>
      <c r="B125" s="32">
        <v>8</v>
      </c>
      <c r="C125" s="33" t="s">
        <v>6</v>
      </c>
      <c r="D125" s="32"/>
      <c r="E125" s="33"/>
      <c r="F125" s="32">
        <v>45</v>
      </c>
      <c r="G125" s="33" t="s">
        <v>3</v>
      </c>
      <c r="H125" s="32">
        <f t="shared" si="4"/>
        <v>360</v>
      </c>
    </row>
    <row r="126" spans="1:8" ht="12" customHeight="1">
      <c r="A126" s="6" t="s">
        <v>277</v>
      </c>
      <c r="B126" s="32">
        <v>5</v>
      </c>
      <c r="C126" s="33" t="s">
        <v>6</v>
      </c>
      <c r="D126" s="32"/>
      <c r="E126" s="33"/>
      <c r="F126" s="32">
        <v>25</v>
      </c>
      <c r="G126" s="33" t="s">
        <v>3</v>
      </c>
      <c r="H126" s="32">
        <f t="shared" si="4"/>
        <v>125</v>
      </c>
    </row>
    <row r="127" spans="1:8" ht="12" customHeight="1">
      <c r="A127" s="6" t="s">
        <v>497</v>
      </c>
      <c r="B127" s="32">
        <v>2</v>
      </c>
      <c r="C127" s="33" t="s">
        <v>6</v>
      </c>
      <c r="D127" s="32"/>
      <c r="E127" s="33"/>
      <c r="F127" s="32">
        <v>200</v>
      </c>
      <c r="G127" s="33" t="s">
        <v>3</v>
      </c>
      <c r="H127" s="32">
        <f t="shared" si="4"/>
        <v>400</v>
      </c>
    </row>
    <row r="128" spans="1:8" ht="12" customHeight="1">
      <c r="A128" s="6" t="s">
        <v>496</v>
      </c>
      <c r="B128" s="32">
        <v>5</v>
      </c>
      <c r="C128" s="33" t="s">
        <v>481</v>
      </c>
      <c r="D128" s="32"/>
      <c r="E128" s="33"/>
      <c r="F128" s="32">
        <v>300</v>
      </c>
      <c r="G128" s="33" t="s">
        <v>3</v>
      </c>
      <c r="H128" s="32">
        <f t="shared" si="4"/>
        <v>1500</v>
      </c>
    </row>
    <row r="129" spans="1:8" ht="12" customHeight="1">
      <c r="A129" s="6" t="s">
        <v>142</v>
      </c>
      <c r="B129" s="32">
        <v>9</v>
      </c>
      <c r="C129" s="33" t="s">
        <v>6</v>
      </c>
      <c r="D129" s="32"/>
      <c r="E129" s="33"/>
      <c r="F129" s="32">
        <v>270</v>
      </c>
      <c r="G129" s="33" t="s">
        <v>3</v>
      </c>
      <c r="H129" s="32">
        <f t="shared" si="4"/>
        <v>2430</v>
      </c>
    </row>
    <row r="130" spans="1:8" ht="12" customHeight="1">
      <c r="A130" s="6" t="s">
        <v>187</v>
      </c>
      <c r="B130" s="32">
        <v>3</v>
      </c>
      <c r="C130" s="33" t="s">
        <v>6</v>
      </c>
      <c r="D130" s="32"/>
      <c r="E130" s="33"/>
      <c r="F130" s="32">
        <v>500</v>
      </c>
      <c r="G130" s="33" t="s">
        <v>3</v>
      </c>
      <c r="H130" s="32">
        <f t="shared" si="4"/>
        <v>1500</v>
      </c>
    </row>
    <row r="131" spans="1:8" ht="12" customHeight="1">
      <c r="A131" s="6" t="s">
        <v>279</v>
      </c>
      <c r="B131" s="32">
        <v>7</v>
      </c>
      <c r="C131" s="33" t="s">
        <v>220</v>
      </c>
      <c r="D131" s="32"/>
      <c r="E131" s="33"/>
      <c r="F131" s="32">
        <v>200</v>
      </c>
      <c r="G131" s="33" t="s">
        <v>3</v>
      </c>
      <c r="H131" s="32">
        <f t="shared" si="4"/>
        <v>1400</v>
      </c>
    </row>
    <row r="132" spans="1:8" ht="12" customHeight="1">
      <c r="A132" s="6" t="s">
        <v>279</v>
      </c>
      <c r="B132" s="32">
        <v>10</v>
      </c>
      <c r="C132" s="33" t="s">
        <v>220</v>
      </c>
      <c r="D132" s="32"/>
      <c r="E132" s="33"/>
      <c r="F132" s="32">
        <v>200</v>
      </c>
      <c r="G132" s="33" t="s">
        <v>3</v>
      </c>
      <c r="H132" s="32">
        <f t="shared" si="4"/>
        <v>2000</v>
      </c>
    </row>
    <row r="133" spans="1:8" ht="12" customHeight="1">
      <c r="A133" s="6" t="s">
        <v>279</v>
      </c>
      <c r="B133" s="7">
        <v>15</v>
      </c>
      <c r="C133" s="7" t="s">
        <v>220</v>
      </c>
      <c r="D133" s="58"/>
      <c r="E133" s="40"/>
      <c r="F133" s="8">
        <v>250</v>
      </c>
      <c r="G133" s="33" t="s">
        <v>3</v>
      </c>
      <c r="H133" s="32">
        <f t="shared" si="4"/>
        <v>3750</v>
      </c>
    </row>
    <row r="134" spans="1:8" ht="12" customHeight="1">
      <c r="A134" s="6" t="s">
        <v>501</v>
      </c>
      <c r="B134" s="7">
        <v>4</v>
      </c>
      <c r="C134" s="7" t="s">
        <v>6</v>
      </c>
      <c r="D134" s="58"/>
      <c r="E134" s="40"/>
      <c r="F134" s="8">
        <v>315</v>
      </c>
      <c r="G134" s="33" t="s">
        <v>3</v>
      </c>
      <c r="H134" s="32">
        <f t="shared" si="4"/>
        <v>1260</v>
      </c>
    </row>
    <row r="135" spans="1:8" ht="12" customHeight="1">
      <c r="A135" s="6" t="s">
        <v>189</v>
      </c>
      <c r="B135" s="7">
        <v>1</v>
      </c>
      <c r="C135" s="7" t="s">
        <v>6</v>
      </c>
      <c r="D135" s="58"/>
      <c r="E135" s="40"/>
      <c r="F135" s="8">
        <v>140</v>
      </c>
      <c r="G135" s="33" t="s">
        <v>3</v>
      </c>
      <c r="H135" s="32">
        <f t="shared" si="4"/>
        <v>140</v>
      </c>
    </row>
    <row r="136" spans="1:8" ht="12" customHeight="1">
      <c r="A136" s="2" t="s">
        <v>31</v>
      </c>
      <c r="B136" s="7"/>
      <c r="C136" s="7"/>
      <c r="D136" s="302"/>
      <c r="E136" s="302"/>
      <c r="F136" s="8"/>
      <c r="G136" s="8"/>
      <c r="H136" s="5">
        <f>SUM(H120:H135)</f>
        <v>33041</v>
      </c>
    </row>
    <row r="137" spans="1:8" ht="12" customHeight="1">
      <c r="A137" s="2" t="s">
        <v>749</v>
      </c>
      <c r="B137" s="7"/>
      <c r="C137" s="7"/>
      <c r="D137" s="40"/>
      <c r="E137" s="40"/>
      <c r="F137" s="8"/>
      <c r="G137" s="8"/>
      <c r="H137" s="5">
        <v>33085</v>
      </c>
    </row>
    <row r="138" spans="1:8" ht="12" customHeight="1">
      <c r="A138" s="2" t="s">
        <v>259</v>
      </c>
      <c r="B138" s="7"/>
      <c r="C138" s="7"/>
      <c r="D138" s="7"/>
      <c r="E138" s="7"/>
      <c r="F138" s="8"/>
      <c r="G138" s="8"/>
      <c r="H138" s="4">
        <f>H136+H117+H80+H77</f>
        <v>375920</v>
      </c>
    </row>
    <row r="139" spans="1:8" ht="12" customHeight="1">
      <c r="A139" s="2" t="s">
        <v>406</v>
      </c>
      <c r="B139" s="7"/>
      <c r="C139" s="7"/>
      <c r="D139" s="7"/>
      <c r="E139" s="7"/>
      <c r="F139" s="8"/>
      <c r="G139" s="8"/>
      <c r="H139" s="4">
        <v>376000</v>
      </c>
    </row>
    <row r="140" spans="1:8" ht="12" customHeight="1">
      <c r="A140" s="46" t="s">
        <v>86</v>
      </c>
      <c r="B140" s="47"/>
      <c r="C140" s="47"/>
      <c r="D140" s="47"/>
      <c r="E140" s="47"/>
      <c r="F140" s="48"/>
      <c r="G140" s="48"/>
      <c r="H140" s="49">
        <f>H5+H9+H13+H21+H32+H41+H53+H58+H67+H138</f>
        <v>1698538</v>
      </c>
    </row>
    <row r="141" spans="1:9" ht="12">
      <c r="A141" s="50" t="s">
        <v>87</v>
      </c>
      <c r="B141" s="47"/>
      <c r="C141" s="47"/>
      <c r="D141" s="47"/>
      <c r="E141" s="47"/>
      <c r="F141" s="48"/>
      <c r="G141" s="48"/>
      <c r="H141" s="49">
        <f>H6+H10+H14+H22+H33+H42+H54+H59+H68+H139</f>
        <v>1699000</v>
      </c>
      <c r="I141" s="10"/>
    </row>
    <row r="142" spans="2:6" ht="12.75">
      <c r="B142" s="26"/>
      <c r="C142" s="26"/>
      <c r="D142" s="26"/>
      <c r="E142" s="11"/>
      <c r="F142" s="27"/>
    </row>
    <row r="143" spans="1:10" ht="12.75">
      <c r="A143" s="316" t="s">
        <v>61</v>
      </c>
      <c r="B143" s="330"/>
      <c r="C143" s="330"/>
      <c r="D143" s="330"/>
      <c r="E143" s="330"/>
      <c r="F143" s="330"/>
      <c r="G143" s="330"/>
      <c r="H143" s="330"/>
      <c r="I143" s="330"/>
      <c r="J143" s="330"/>
    </row>
    <row r="144" spans="1:7" ht="12">
      <c r="A144" s="1" t="s">
        <v>62</v>
      </c>
      <c r="B144" s="1"/>
      <c r="C144" s="1"/>
      <c r="D144" s="1" t="s">
        <v>60</v>
      </c>
      <c r="E144" s="1"/>
      <c r="F144" s="1"/>
      <c r="G144" s="1" t="s">
        <v>756</v>
      </c>
    </row>
    <row r="145" spans="1:6" ht="12.75">
      <c r="A145" s="26"/>
      <c r="B145" s="26"/>
      <c r="C145" s="26"/>
      <c r="D145" s="26"/>
      <c r="E145" s="11"/>
      <c r="F145" s="27"/>
    </row>
    <row r="146" spans="1:6" ht="12.75">
      <c r="A146" s="26"/>
      <c r="B146" s="26"/>
      <c r="C146" s="26"/>
      <c r="D146" s="26"/>
      <c r="E146" s="11"/>
      <c r="F146" s="27"/>
    </row>
    <row r="147" spans="1:6" ht="12.75">
      <c r="A147" s="26"/>
      <c r="B147" s="26"/>
      <c r="C147" s="26"/>
      <c r="D147" s="26"/>
      <c r="E147" s="11"/>
      <c r="F147" s="27"/>
    </row>
    <row r="148" spans="1:6" ht="12.75">
      <c r="A148" s="26"/>
      <c r="B148" s="26"/>
      <c r="C148" s="26"/>
      <c r="D148" s="26"/>
      <c r="E148" s="11"/>
      <c r="F148" s="27"/>
    </row>
    <row r="149" spans="1:6" ht="12.75">
      <c r="A149" s="26"/>
      <c r="B149" s="26"/>
      <c r="C149" s="26"/>
      <c r="D149" s="26"/>
      <c r="E149" s="11"/>
      <c r="F149" s="27"/>
    </row>
    <row r="150" spans="1:6" ht="12.75">
      <c r="A150" s="26"/>
      <c r="B150" s="26"/>
      <c r="C150" s="26"/>
      <c r="D150" s="26"/>
      <c r="E150" s="11"/>
      <c r="F150" s="27"/>
    </row>
    <row r="151" spans="1:6" ht="12.75">
      <c r="A151" s="26"/>
      <c r="B151" s="26"/>
      <c r="C151" s="26"/>
      <c r="D151" s="26"/>
      <c r="E151" s="11"/>
      <c r="F151" s="27"/>
    </row>
    <row r="152" spans="1:6" ht="12.75">
      <c r="A152" s="26"/>
      <c r="B152" s="26"/>
      <c r="C152" s="26"/>
      <c r="D152" s="26"/>
      <c r="E152" s="11"/>
      <c r="F152" s="27"/>
    </row>
    <row r="153" spans="1:6" ht="12.75">
      <c r="A153" s="26"/>
      <c r="B153" s="28"/>
      <c r="C153" s="26"/>
      <c r="D153" s="11"/>
      <c r="E153" s="11"/>
      <c r="F153" s="27"/>
    </row>
    <row r="154" spans="1:6" ht="12.75">
      <c r="A154" s="28"/>
      <c r="B154" s="29"/>
      <c r="C154" s="29"/>
      <c r="D154" s="29"/>
      <c r="E154" s="11"/>
      <c r="F154" s="27"/>
    </row>
    <row r="155" spans="1:6" ht="12.75">
      <c r="A155" s="29"/>
      <c r="B155" s="11"/>
      <c r="C155" s="11"/>
      <c r="D155" s="11"/>
      <c r="E155" s="11"/>
      <c r="F155" s="27"/>
    </row>
    <row r="156" ht="12">
      <c r="A156" s="30"/>
    </row>
  </sheetData>
  <sheetProtection/>
  <mergeCells count="25">
    <mergeCell ref="A3:H3"/>
    <mergeCell ref="A143:J143"/>
    <mergeCell ref="A1:H1"/>
    <mergeCell ref="A78:H78"/>
    <mergeCell ref="A119:H119"/>
    <mergeCell ref="A82:H82"/>
    <mergeCell ref="D117:E117"/>
    <mergeCell ref="A24:A26"/>
    <mergeCell ref="D136:E136"/>
    <mergeCell ref="A2:H2"/>
    <mergeCell ref="D81:E81"/>
    <mergeCell ref="A43:H43"/>
    <mergeCell ref="A55:H55"/>
    <mergeCell ref="A69:H69"/>
    <mergeCell ref="A70:H70"/>
    <mergeCell ref="A77:G77"/>
    <mergeCell ref="A60:H60"/>
    <mergeCell ref="A7:H7"/>
    <mergeCell ref="A11:H11"/>
    <mergeCell ref="A23:H23"/>
    <mergeCell ref="A34:H34"/>
    <mergeCell ref="A16:H16"/>
    <mergeCell ref="A27:A29"/>
    <mergeCell ref="C27:C29"/>
    <mergeCell ref="E27:E29"/>
  </mergeCells>
  <printOptions/>
  <pageMargins left="0.75" right="0.75" top="0.22" bottom="0.26" header="0.2" footer="0.5"/>
  <pageSetup horizontalDpi="600" verticalDpi="600" orientation="portrait" paperSize="9" scale="89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SheetLayoutView="100" zoomScalePageLayoutView="0" workbookViewId="0" topLeftCell="A23">
      <selection activeCell="A41" sqref="A41:H42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 customHeight="1">
      <c r="A1" s="297" t="s">
        <v>239</v>
      </c>
      <c r="B1" s="320"/>
      <c r="C1" s="320"/>
      <c r="D1" s="320"/>
      <c r="E1" s="320"/>
      <c r="F1" s="320"/>
      <c r="G1" s="320"/>
      <c r="H1" s="321"/>
    </row>
    <row r="2" spans="1:8" ht="12" customHeight="1">
      <c r="A2" s="282" t="s">
        <v>590</v>
      </c>
      <c r="B2" s="283"/>
      <c r="C2" s="283"/>
      <c r="D2" s="283"/>
      <c r="E2" s="283"/>
      <c r="F2" s="283"/>
      <c r="G2" s="283"/>
      <c r="H2" s="308"/>
    </row>
    <row r="3" spans="1:8" ht="12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2" customHeight="1">
      <c r="A4" s="6" t="s">
        <v>632</v>
      </c>
      <c r="B4" s="68">
        <v>5205</v>
      </c>
      <c r="C4" s="68" t="s">
        <v>3</v>
      </c>
      <c r="D4" s="68">
        <v>2.25</v>
      </c>
      <c r="E4" s="68" t="s">
        <v>796</v>
      </c>
      <c r="F4" s="68">
        <v>12</v>
      </c>
      <c r="G4" s="68" t="s">
        <v>4</v>
      </c>
      <c r="H4" s="68">
        <v>140535</v>
      </c>
    </row>
    <row r="5" spans="1:8" ht="12" customHeight="1">
      <c r="A5" s="2" t="s">
        <v>0</v>
      </c>
      <c r="B5" s="67"/>
      <c r="C5" s="67"/>
      <c r="D5" s="67"/>
      <c r="E5" s="67"/>
      <c r="F5" s="67"/>
      <c r="G5" s="67"/>
      <c r="H5" s="84">
        <v>140535</v>
      </c>
    </row>
    <row r="6" spans="1:8" ht="12" customHeight="1">
      <c r="A6" s="2" t="s">
        <v>256</v>
      </c>
      <c r="B6" s="67"/>
      <c r="C6" s="67"/>
      <c r="D6" s="67"/>
      <c r="E6" s="67"/>
      <c r="F6" s="67"/>
      <c r="G6" s="67"/>
      <c r="H6" s="84">
        <v>141000</v>
      </c>
    </row>
    <row r="7" spans="1:8" ht="12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 customHeight="1">
      <c r="A8" s="6" t="s">
        <v>674</v>
      </c>
      <c r="B8" s="68">
        <v>200</v>
      </c>
      <c r="C8" s="68" t="s">
        <v>3</v>
      </c>
      <c r="D8" s="68">
        <v>14</v>
      </c>
      <c r="E8" s="68" t="s">
        <v>5</v>
      </c>
      <c r="F8" s="68">
        <v>4</v>
      </c>
      <c r="G8" s="68" t="s">
        <v>2</v>
      </c>
      <c r="H8" s="68">
        <f>B8*D8*F8</f>
        <v>11200</v>
      </c>
    </row>
    <row r="9" spans="1:8" ht="12" customHeight="1">
      <c r="A9" s="6" t="s">
        <v>613</v>
      </c>
      <c r="B9" s="68">
        <v>200</v>
      </c>
      <c r="C9" s="68" t="s">
        <v>3</v>
      </c>
      <c r="D9" s="68">
        <v>21</v>
      </c>
      <c r="E9" s="68" t="s">
        <v>5</v>
      </c>
      <c r="F9" s="68">
        <v>1</v>
      </c>
      <c r="G9" s="68" t="s">
        <v>2</v>
      </c>
      <c r="H9" s="68">
        <f>B9*D9*F9</f>
        <v>4200</v>
      </c>
    </row>
    <row r="10" spans="1:8" ht="12" customHeight="1">
      <c r="A10" s="6" t="s">
        <v>675</v>
      </c>
      <c r="B10" s="68">
        <v>200</v>
      </c>
      <c r="C10" s="68" t="s">
        <v>3</v>
      </c>
      <c r="D10" s="68">
        <v>14</v>
      </c>
      <c r="E10" s="68" t="s">
        <v>5</v>
      </c>
      <c r="F10" s="68">
        <v>4</v>
      </c>
      <c r="G10" s="68" t="s">
        <v>2</v>
      </c>
      <c r="H10" s="68">
        <f>B10*D10*F10</f>
        <v>11200</v>
      </c>
    </row>
    <row r="11" spans="1:8" ht="12" customHeight="1">
      <c r="A11" s="2" t="s">
        <v>0</v>
      </c>
      <c r="B11" s="67"/>
      <c r="C11" s="67"/>
      <c r="D11" s="67"/>
      <c r="E11" s="67"/>
      <c r="F11" s="67"/>
      <c r="G11" s="67"/>
      <c r="H11" s="84">
        <f>H8+H9+H10</f>
        <v>26600</v>
      </c>
    </row>
    <row r="12" spans="1:8" ht="12" customHeight="1">
      <c r="A12" s="2" t="s">
        <v>256</v>
      </c>
      <c r="B12" s="67"/>
      <c r="C12" s="67"/>
      <c r="D12" s="67"/>
      <c r="E12" s="67"/>
      <c r="F12" s="67"/>
      <c r="G12" s="67"/>
      <c r="H12" s="84">
        <v>27000</v>
      </c>
    </row>
    <row r="13" spans="1:8" ht="12" customHeight="1">
      <c r="A13" s="282" t="s">
        <v>665</v>
      </c>
      <c r="B13" s="283"/>
      <c r="C13" s="283"/>
      <c r="D13" s="283"/>
      <c r="E13" s="283"/>
      <c r="F13" s="283"/>
      <c r="G13" s="283"/>
      <c r="H13" s="308"/>
    </row>
    <row r="14" spans="1:8" ht="12" customHeight="1">
      <c r="A14" s="6" t="s">
        <v>632</v>
      </c>
      <c r="B14" s="67"/>
      <c r="C14" s="67"/>
      <c r="D14" s="67"/>
      <c r="E14" s="67"/>
      <c r="F14" s="67"/>
      <c r="G14" s="67"/>
      <c r="H14" s="68">
        <v>42442</v>
      </c>
    </row>
    <row r="15" spans="1:8" ht="12" customHeight="1">
      <c r="A15" s="2" t="s">
        <v>0</v>
      </c>
      <c r="B15" s="67"/>
      <c r="C15" s="67"/>
      <c r="D15" s="67"/>
      <c r="E15" s="67"/>
      <c r="F15" s="67"/>
      <c r="G15" s="67"/>
      <c r="H15" s="84">
        <v>42442</v>
      </c>
    </row>
    <row r="16" spans="1:8" ht="12" customHeight="1">
      <c r="A16" s="2" t="s">
        <v>256</v>
      </c>
      <c r="B16" s="67"/>
      <c r="C16" s="67"/>
      <c r="D16" s="67"/>
      <c r="E16" s="67"/>
      <c r="F16" s="67"/>
      <c r="G16" s="67"/>
      <c r="H16" s="84">
        <v>42000</v>
      </c>
    </row>
    <row r="17" spans="1:8" ht="12" customHeight="1">
      <c r="A17" s="2" t="s">
        <v>668</v>
      </c>
      <c r="B17" s="67"/>
      <c r="C17" s="67"/>
      <c r="D17" s="67"/>
      <c r="E17" s="67"/>
      <c r="F17" s="67"/>
      <c r="G17" s="67"/>
      <c r="H17" s="84">
        <f>H5+H15</f>
        <v>182977</v>
      </c>
    </row>
    <row r="18" spans="1:8" ht="12" customHeight="1">
      <c r="A18" s="282" t="s">
        <v>424</v>
      </c>
      <c r="B18" s="283"/>
      <c r="C18" s="283"/>
      <c r="D18" s="283"/>
      <c r="E18" s="283"/>
      <c r="F18" s="283"/>
      <c r="G18" s="283"/>
      <c r="H18" s="308"/>
    </row>
    <row r="19" spans="1:8" ht="12" customHeight="1">
      <c r="A19" s="75" t="s">
        <v>617</v>
      </c>
      <c r="B19" s="68">
        <v>26.8</v>
      </c>
      <c r="C19" s="68" t="s">
        <v>3</v>
      </c>
      <c r="D19" s="68">
        <v>1</v>
      </c>
      <c r="E19" s="68" t="s">
        <v>5</v>
      </c>
      <c r="F19" s="68">
        <v>1</v>
      </c>
      <c r="G19" s="68" t="s">
        <v>2</v>
      </c>
      <c r="H19" s="68">
        <f>B19</f>
        <v>26.8</v>
      </c>
    </row>
    <row r="20" spans="1:8" ht="12" customHeight="1">
      <c r="A20" s="6" t="s">
        <v>618</v>
      </c>
      <c r="B20" s="68">
        <v>26.8</v>
      </c>
      <c r="C20" s="68" t="s">
        <v>3</v>
      </c>
      <c r="D20" s="68">
        <v>3</v>
      </c>
      <c r="E20" s="68" t="s">
        <v>5</v>
      </c>
      <c r="F20" s="68">
        <v>3</v>
      </c>
      <c r="G20" s="68" t="s">
        <v>2</v>
      </c>
      <c r="H20" s="68">
        <f>B20*D20*F20</f>
        <v>241.2</v>
      </c>
    </row>
    <row r="21" spans="1:8" ht="12" customHeight="1">
      <c r="A21" s="6" t="s">
        <v>619</v>
      </c>
      <c r="B21" s="68">
        <v>26.8</v>
      </c>
      <c r="C21" s="68" t="s">
        <v>3</v>
      </c>
      <c r="D21" s="68">
        <v>4</v>
      </c>
      <c r="E21" s="68" t="s">
        <v>5</v>
      </c>
      <c r="F21" s="68">
        <v>1</v>
      </c>
      <c r="G21" s="68" t="s">
        <v>2</v>
      </c>
      <c r="H21" s="68">
        <f>B21*D21</f>
        <v>107.2</v>
      </c>
    </row>
    <row r="22" spans="1:8" ht="12" customHeight="1">
      <c r="A22" s="6" t="s">
        <v>620</v>
      </c>
      <c r="B22" s="68">
        <v>26.8</v>
      </c>
      <c r="C22" s="68" t="s">
        <v>3</v>
      </c>
      <c r="D22" s="68">
        <v>1</v>
      </c>
      <c r="E22" s="68" t="s">
        <v>7</v>
      </c>
      <c r="F22" s="68">
        <v>1</v>
      </c>
      <c r="G22" s="68" t="s">
        <v>2</v>
      </c>
      <c r="H22" s="68">
        <f>B22*D22</f>
        <v>26.8</v>
      </c>
    </row>
    <row r="23" spans="1:8" ht="12" customHeight="1">
      <c r="A23" s="2" t="s">
        <v>616</v>
      </c>
      <c r="B23" s="68"/>
      <c r="C23" s="68"/>
      <c r="D23" s="68"/>
      <c r="E23" s="68"/>
      <c r="F23" s="68"/>
      <c r="G23" s="68"/>
      <c r="H23" s="84">
        <f>H19+H22+H20+H21</f>
        <v>402</v>
      </c>
    </row>
    <row r="24" spans="1:8" ht="12" customHeight="1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ht="12" customHeight="1">
      <c r="A25" s="80"/>
      <c r="B25" s="105"/>
      <c r="C25" s="105"/>
      <c r="D25" s="105"/>
      <c r="E25" s="105"/>
      <c r="F25" s="105"/>
      <c r="G25" s="105"/>
      <c r="H25" s="117"/>
    </row>
    <row r="26" spans="1:8" s="10" customFormat="1" ht="12">
      <c r="A26" s="282" t="s">
        <v>8</v>
      </c>
      <c r="B26" s="283"/>
      <c r="C26" s="283"/>
      <c r="D26" s="283"/>
      <c r="E26" s="283"/>
      <c r="F26" s="283"/>
      <c r="G26" s="283"/>
      <c r="H26" s="308"/>
    </row>
    <row r="27" spans="1:8" s="10" customFormat="1" ht="12.75">
      <c r="A27" s="285" t="s">
        <v>9</v>
      </c>
      <c r="B27" s="8">
        <v>241.23</v>
      </c>
      <c r="C27" s="8" t="s">
        <v>10</v>
      </c>
      <c r="D27" s="61">
        <v>1450.47</v>
      </c>
      <c r="E27" s="7" t="s">
        <v>3</v>
      </c>
      <c r="F27" s="8"/>
      <c r="G27" s="8"/>
      <c r="H27" s="9">
        <f>B27*D27</f>
        <v>349896.8781</v>
      </c>
    </row>
    <row r="28" spans="1:8" s="10" customFormat="1" ht="12.75">
      <c r="A28" s="286"/>
      <c r="B28" s="8">
        <v>105.13</v>
      </c>
      <c r="C28" s="8" t="s">
        <v>10</v>
      </c>
      <c r="D28" s="61">
        <v>1623.8</v>
      </c>
      <c r="E28" s="7" t="s">
        <v>3</v>
      </c>
      <c r="F28" s="8"/>
      <c r="G28" s="8"/>
      <c r="H28" s="9">
        <f>B28*D28</f>
        <v>170710.094</v>
      </c>
    </row>
    <row r="29" spans="1:8" s="10" customFormat="1" ht="12.75">
      <c r="A29" s="287"/>
      <c r="B29" s="3">
        <f>B27+B28</f>
        <v>346.36</v>
      </c>
      <c r="C29" s="8" t="s">
        <v>10</v>
      </c>
      <c r="D29" s="61"/>
      <c r="E29" s="7" t="s">
        <v>3</v>
      </c>
      <c r="F29" s="8"/>
      <c r="G29" s="8"/>
      <c r="H29" s="4">
        <f>H27+H28</f>
        <v>520607</v>
      </c>
    </row>
    <row r="30" spans="1:8" s="10" customFormat="1" ht="12.75">
      <c r="A30" s="285" t="s">
        <v>690</v>
      </c>
      <c r="B30" s="8">
        <v>176</v>
      </c>
      <c r="C30" s="288" t="s">
        <v>12</v>
      </c>
      <c r="D30" s="69">
        <v>26.62</v>
      </c>
      <c r="E30" s="291" t="s">
        <v>3</v>
      </c>
      <c r="F30" s="8"/>
      <c r="G30" s="8"/>
      <c r="H30" s="8">
        <f>B30*D30</f>
        <v>4685.12</v>
      </c>
    </row>
    <row r="31" spans="1:8" s="10" customFormat="1" ht="12.75">
      <c r="A31" s="286"/>
      <c r="B31" s="8">
        <v>287</v>
      </c>
      <c r="C31" s="289"/>
      <c r="D31" s="72">
        <v>28.89</v>
      </c>
      <c r="E31" s="292"/>
      <c r="F31" s="8"/>
      <c r="G31" s="8"/>
      <c r="H31" s="8">
        <f>B31*D31</f>
        <v>8291.43</v>
      </c>
    </row>
    <row r="32" spans="1:8" s="10" customFormat="1" ht="12.75">
      <c r="A32" s="287"/>
      <c r="B32" s="3">
        <f>B30+B31</f>
        <v>463</v>
      </c>
      <c r="C32" s="290"/>
      <c r="D32" s="69"/>
      <c r="E32" s="293"/>
      <c r="F32" s="8"/>
      <c r="G32" s="8"/>
      <c r="H32" s="4">
        <f>H30+H31</f>
        <v>12977</v>
      </c>
    </row>
    <row r="33" spans="1:8" s="10" customFormat="1" ht="12">
      <c r="A33" s="6" t="s">
        <v>13</v>
      </c>
      <c r="B33" s="7">
        <v>24200</v>
      </c>
      <c r="C33" s="8" t="s">
        <v>14</v>
      </c>
      <c r="D33" s="8">
        <v>6.4</v>
      </c>
      <c r="E33" s="7" t="s">
        <v>3</v>
      </c>
      <c r="F33" s="8"/>
      <c r="G33" s="8"/>
      <c r="H33" s="9">
        <f>B33*D33</f>
        <v>154880</v>
      </c>
    </row>
    <row r="34" spans="1:8" s="10" customFormat="1" ht="12">
      <c r="A34" s="6" t="s">
        <v>15</v>
      </c>
      <c r="B34" s="7">
        <v>10</v>
      </c>
      <c r="C34" s="8" t="s">
        <v>48</v>
      </c>
      <c r="D34" s="8">
        <v>976.35</v>
      </c>
      <c r="E34" s="7" t="s">
        <v>3</v>
      </c>
      <c r="F34" s="8"/>
      <c r="G34" s="8"/>
      <c r="H34" s="9">
        <f>B34*D34</f>
        <v>9763.5</v>
      </c>
    </row>
    <row r="35" spans="1:8" s="10" customFormat="1" ht="12">
      <c r="A35" s="2" t="s">
        <v>0</v>
      </c>
      <c r="B35" s="3"/>
      <c r="C35" s="3"/>
      <c r="D35" s="4"/>
      <c r="E35" s="4"/>
      <c r="F35" s="3"/>
      <c r="G35" s="3"/>
      <c r="H35" s="4">
        <f>H29+H32+H33+H34</f>
        <v>698228</v>
      </c>
    </row>
    <row r="36" spans="1:8" s="10" customFormat="1" ht="12">
      <c r="A36" s="2" t="s">
        <v>1</v>
      </c>
      <c r="B36" s="3"/>
      <c r="C36" s="3"/>
      <c r="D36" s="4"/>
      <c r="E36" s="4"/>
      <c r="F36" s="3"/>
      <c r="G36" s="3"/>
      <c r="H36" s="4">
        <v>698000</v>
      </c>
    </row>
    <row r="37" spans="1:8" s="10" customFormat="1" ht="18.75" customHeight="1">
      <c r="A37" s="282" t="s">
        <v>58</v>
      </c>
      <c r="B37" s="283"/>
      <c r="C37" s="283"/>
      <c r="D37" s="283"/>
      <c r="E37" s="283"/>
      <c r="F37" s="283"/>
      <c r="G37" s="283"/>
      <c r="H37" s="308"/>
    </row>
    <row r="38" spans="1:8" s="10" customFormat="1" ht="12.75">
      <c r="A38" s="9" t="s">
        <v>16</v>
      </c>
      <c r="B38" s="12">
        <v>2026</v>
      </c>
      <c r="C38" s="12" t="s">
        <v>17</v>
      </c>
      <c r="D38" s="12">
        <v>0.7873</v>
      </c>
      <c r="E38" s="12" t="s">
        <v>3</v>
      </c>
      <c r="F38" s="12">
        <v>12</v>
      </c>
      <c r="G38" s="12" t="s">
        <v>4</v>
      </c>
      <c r="H38" s="13">
        <f>B38*D38*F38</f>
        <v>19141</v>
      </c>
    </row>
    <row r="39" spans="1:8" s="10" customFormat="1" ht="12.75">
      <c r="A39" s="9" t="s">
        <v>18</v>
      </c>
      <c r="B39" s="5"/>
      <c r="C39" s="5"/>
      <c r="D39" s="12">
        <v>1817</v>
      </c>
      <c r="E39" s="12" t="s">
        <v>3</v>
      </c>
      <c r="F39" s="12">
        <v>12</v>
      </c>
      <c r="G39" s="12" t="s">
        <v>4</v>
      </c>
      <c r="H39" s="13">
        <f>D39*F39</f>
        <v>21804</v>
      </c>
    </row>
    <row r="40" spans="1:8" s="10" customFormat="1" ht="12.75">
      <c r="A40" s="9" t="s">
        <v>34</v>
      </c>
      <c r="B40" s="5"/>
      <c r="C40" s="5"/>
      <c r="D40" s="24">
        <v>594.05</v>
      </c>
      <c r="E40" s="12" t="s">
        <v>3</v>
      </c>
      <c r="F40" s="12">
        <v>2</v>
      </c>
      <c r="G40" s="12" t="s">
        <v>7</v>
      </c>
      <c r="H40" s="13">
        <f>D40*F40</f>
        <v>1188</v>
      </c>
    </row>
    <row r="41" spans="1:9" s="10" customFormat="1" ht="12.75">
      <c r="A41" s="6" t="s">
        <v>32</v>
      </c>
      <c r="B41" s="12"/>
      <c r="C41" s="12"/>
      <c r="D41" s="12">
        <v>15000</v>
      </c>
      <c r="E41" s="12" t="s">
        <v>3</v>
      </c>
      <c r="F41" s="12"/>
      <c r="G41" s="12"/>
      <c r="H41" s="12">
        <v>15000</v>
      </c>
      <c r="I41" s="262">
        <v>-15000</v>
      </c>
    </row>
    <row r="42" spans="1:8" s="10" customFormat="1" ht="12.75">
      <c r="A42" s="6" t="s">
        <v>33</v>
      </c>
      <c r="B42" s="182" t="s">
        <v>775</v>
      </c>
      <c r="C42" s="12"/>
      <c r="D42" s="12">
        <v>37000</v>
      </c>
      <c r="E42" s="12" t="s">
        <v>3</v>
      </c>
      <c r="F42" s="181" t="s">
        <v>790</v>
      </c>
      <c r="G42" s="12"/>
      <c r="H42" s="12">
        <f>37000+17000</f>
        <v>54000</v>
      </c>
    </row>
    <row r="43" spans="1:8" s="10" customFormat="1" ht="26.25" customHeight="1">
      <c r="A43" s="6" t="s">
        <v>800</v>
      </c>
      <c r="B43" s="182"/>
      <c r="C43" s="12"/>
      <c r="D43" s="12">
        <v>1000</v>
      </c>
      <c r="E43" s="12" t="s">
        <v>3</v>
      </c>
      <c r="F43" s="81">
        <v>7</v>
      </c>
      <c r="G43" s="12" t="s">
        <v>4</v>
      </c>
      <c r="H43" s="12"/>
    </row>
    <row r="44" spans="1:8" s="10" customFormat="1" ht="12.75">
      <c r="A44" s="6" t="s">
        <v>70</v>
      </c>
      <c r="B44" s="12"/>
      <c r="C44" s="12"/>
      <c r="D44" s="12">
        <v>1500</v>
      </c>
      <c r="E44" s="39" t="s">
        <v>3</v>
      </c>
      <c r="F44" s="12">
        <v>12</v>
      </c>
      <c r="G44" s="39" t="s">
        <v>4</v>
      </c>
      <c r="H44" s="12">
        <f>D44*F44</f>
        <v>18000</v>
      </c>
    </row>
    <row r="45" spans="1:8" s="10" customFormat="1" ht="12.75">
      <c r="A45" s="6" t="s">
        <v>655</v>
      </c>
      <c r="B45" s="12"/>
      <c r="C45" s="12"/>
      <c r="D45" s="12">
        <v>1200</v>
      </c>
      <c r="E45" s="39" t="s">
        <v>3</v>
      </c>
      <c r="F45" s="12">
        <v>12</v>
      </c>
      <c r="G45" s="39" t="s">
        <v>4</v>
      </c>
      <c r="H45" s="12">
        <f>D45*F45</f>
        <v>14400</v>
      </c>
    </row>
    <row r="46" spans="1:8" s="10" customFormat="1" ht="12.75">
      <c r="A46" s="6" t="s">
        <v>642</v>
      </c>
      <c r="B46" s="12"/>
      <c r="C46" s="12"/>
      <c r="D46" s="12">
        <v>3600</v>
      </c>
      <c r="E46" s="39" t="s">
        <v>3</v>
      </c>
      <c r="F46" s="12">
        <v>12</v>
      </c>
      <c r="G46" s="39" t="s">
        <v>4</v>
      </c>
      <c r="H46" s="12">
        <f>D46*F46</f>
        <v>43200</v>
      </c>
    </row>
    <row r="47" spans="1:8" s="10" customFormat="1" ht="12">
      <c r="A47" s="2" t="s">
        <v>0</v>
      </c>
      <c r="B47" s="3"/>
      <c r="C47" s="3"/>
      <c r="D47" s="4"/>
      <c r="E47" s="4"/>
      <c r="F47" s="3"/>
      <c r="G47" s="3"/>
      <c r="H47" s="4">
        <f>SUM(H38:H46)</f>
        <v>186733</v>
      </c>
    </row>
    <row r="48" spans="1:8" s="10" customFormat="1" ht="12">
      <c r="A48" s="2" t="s">
        <v>1</v>
      </c>
      <c r="B48" s="3"/>
      <c r="C48" s="3"/>
      <c r="D48" s="4"/>
      <c r="E48" s="4"/>
      <c r="F48" s="3"/>
      <c r="G48" s="3"/>
      <c r="H48" s="4">
        <f>170000+17000</f>
        <v>187000</v>
      </c>
    </row>
    <row r="49" spans="1:8" s="10" customFormat="1" ht="12.75" customHeight="1">
      <c r="A49" s="282" t="s">
        <v>59</v>
      </c>
      <c r="B49" s="283"/>
      <c r="C49" s="283"/>
      <c r="D49" s="283"/>
      <c r="E49" s="283"/>
      <c r="F49" s="283"/>
      <c r="G49" s="283"/>
      <c r="H49" s="308"/>
    </row>
    <row r="50" spans="1:8" s="10" customFormat="1" ht="24">
      <c r="A50" s="6" t="s">
        <v>36</v>
      </c>
      <c r="B50" s="7">
        <v>17</v>
      </c>
      <c r="C50" s="7" t="s">
        <v>2</v>
      </c>
      <c r="D50" s="9">
        <v>100</v>
      </c>
      <c r="E50" s="9" t="s">
        <v>63</v>
      </c>
      <c r="F50" s="7"/>
      <c r="G50" s="7"/>
      <c r="H50" s="9">
        <f>B50*D50</f>
        <v>1700</v>
      </c>
    </row>
    <row r="51" spans="1:8" s="10" customFormat="1" ht="12">
      <c r="A51" s="6" t="s">
        <v>35</v>
      </c>
      <c r="B51" s="7">
        <v>2</v>
      </c>
      <c r="C51" s="7" t="s">
        <v>2</v>
      </c>
      <c r="D51" s="7">
        <v>350</v>
      </c>
      <c r="E51" s="8" t="s">
        <v>3</v>
      </c>
      <c r="F51" s="8"/>
      <c r="G51" s="8"/>
      <c r="H51" s="9">
        <f>B51*D51</f>
        <v>700</v>
      </c>
    </row>
    <row r="52" spans="1:8" s="10" customFormat="1" ht="24">
      <c r="A52" s="6" t="s">
        <v>73</v>
      </c>
      <c r="B52" s="7"/>
      <c r="C52" s="7"/>
      <c r="D52" s="7"/>
      <c r="E52" s="8"/>
      <c r="F52" s="8"/>
      <c r="G52" s="8"/>
      <c r="H52" s="9">
        <v>11000</v>
      </c>
    </row>
    <row r="53" spans="1:8" s="10" customFormat="1" ht="12">
      <c r="A53" s="6" t="s">
        <v>625</v>
      </c>
      <c r="B53" s="7">
        <v>3</v>
      </c>
      <c r="C53" s="7" t="s">
        <v>2</v>
      </c>
      <c r="D53" s="7">
        <v>1000</v>
      </c>
      <c r="E53" s="8" t="s">
        <v>3</v>
      </c>
      <c r="F53" s="8"/>
      <c r="G53" s="8"/>
      <c r="H53" s="9">
        <f aca="true" t="shared" si="0" ref="H53:H58">B53*D53</f>
        <v>3000</v>
      </c>
    </row>
    <row r="54" spans="1:8" s="10" customFormat="1" ht="24">
      <c r="A54" s="6" t="s">
        <v>626</v>
      </c>
      <c r="B54" s="7">
        <v>3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1500</v>
      </c>
    </row>
    <row r="55" spans="1:8" s="10" customFormat="1" ht="12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s="10" customFormat="1" ht="24">
      <c r="A56" s="6" t="s">
        <v>629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s="10" customFormat="1" ht="12">
      <c r="A57" s="6" t="s">
        <v>627</v>
      </c>
      <c r="B57" s="7">
        <v>1</v>
      </c>
      <c r="C57" s="8" t="s">
        <v>2</v>
      </c>
      <c r="D57" s="7">
        <v>1000</v>
      </c>
      <c r="E57" s="8" t="s">
        <v>3</v>
      </c>
      <c r="F57" s="8"/>
      <c r="G57" s="8"/>
      <c r="H57" s="9">
        <f t="shared" si="0"/>
        <v>1000</v>
      </c>
    </row>
    <row r="58" spans="1:8" s="10" customFormat="1" ht="24">
      <c r="A58" s="6" t="s">
        <v>718</v>
      </c>
      <c r="B58" s="7">
        <v>1</v>
      </c>
      <c r="C58" s="8" t="s">
        <v>2</v>
      </c>
      <c r="D58" s="8">
        <v>3350.16</v>
      </c>
      <c r="E58" s="8" t="s">
        <v>3</v>
      </c>
      <c r="F58" s="8"/>
      <c r="G58" s="8"/>
      <c r="H58" s="9">
        <f t="shared" si="0"/>
        <v>3350.16</v>
      </c>
    </row>
    <row r="59" spans="1:11" ht="12">
      <c r="A59" s="2" t="s">
        <v>0</v>
      </c>
      <c r="B59" s="3"/>
      <c r="C59" s="3"/>
      <c r="D59" s="4"/>
      <c r="E59" s="4"/>
      <c r="F59" s="3"/>
      <c r="G59" s="3"/>
      <c r="H59" s="4">
        <f>SUM(H50:H58)</f>
        <v>27950</v>
      </c>
      <c r="J59" s="22"/>
      <c r="K59" s="22"/>
    </row>
    <row r="60" spans="1:8" ht="12">
      <c r="A60" s="2" t="s">
        <v>1</v>
      </c>
      <c r="B60" s="3"/>
      <c r="C60" s="3"/>
      <c r="D60" s="4"/>
      <c r="E60" s="4"/>
      <c r="F60" s="3"/>
      <c r="G60" s="3"/>
      <c r="H60" s="5">
        <v>28000</v>
      </c>
    </row>
    <row r="61" spans="1:8" s="10" customFormat="1" ht="12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9" s="10" customFormat="1" ht="12">
      <c r="A62" s="6" t="s">
        <v>37</v>
      </c>
      <c r="B62" s="7">
        <v>10</v>
      </c>
      <c r="C62" s="7" t="s">
        <v>2</v>
      </c>
      <c r="D62" s="7"/>
      <c r="E62" s="7"/>
      <c r="F62" s="8">
        <v>736</v>
      </c>
      <c r="G62" s="8" t="s">
        <v>3</v>
      </c>
      <c r="H62" s="9">
        <f>B62*F62</f>
        <v>7360</v>
      </c>
      <c r="I62" s="262">
        <v>-7000</v>
      </c>
    </row>
    <row r="63" spans="1:8" ht="24">
      <c r="A63" s="6" t="s">
        <v>257</v>
      </c>
      <c r="B63" s="8">
        <v>4</v>
      </c>
      <c r="C63" s="7" t="s">
        <v>20</v>
      </c>
      <c r="D63" s="7"/>
      <c r="E63" s="7"/>
      <c r="F63" s="8">
        <v>557.9</v>
      </c>
      <c r="G63" s="8" t="s">
        <v>3</v>
      </c>
      <c r="H63" s="7">
        <f>B63*F63</f>
        <v>2232</v>
      </c>
    </row>
    <row r="64" spans="1:8" ht="14.25" customHeight="1">
      <c r="A64" s="2" t="s">
        <v>0</v>
      </c>
      <c r="B64" s="4"/>
      <c r="C64" s="4"/>
      <c r="D64" s="4"/>
      <c r="E64" s="4"/>
      <c r="F64" s="3"/>
      <c r="G64" s="3"/>
      <c r="H64" s="4">
        <f>SUM(H62:H63)</f>
        <v>9592</v>
      </c>
    </row>
    <row r="65" spans="1:8" ht="14.25" customHeight="1">
      <c r="A65" s="2" t="s">
        <v>1</v>
      </c>
      <c r="B65" s="4"/>
      <c r="C65" s="4"/>
      <c r="D65" s="4"/>
      <c r="E65" s="4"/>
      <c r="F65" s="3"/>
      <c r="G65" s="3"/>
      <c r="H65" s="4">
        <v>10000</v>
      </c>
    </row>
    <row r="66" spans="1:8" ht="12">
      <c r="A66" s="326" t="s">
        <v>21</v>
      </c>
      <c r="B66" s="326"/>
      <c r="C66" s="326"/>
      <c r="D66" s="326"/>
      <c r="E66" s="326"/>
      <c r="F66" s="326"/>
      <c r="G66" s="326"/>
      <c r="H66" s="326"/>
    </row>
    <row r="67" spans="1:8" ht="12.75" customHeight="1">
      <c r="A67" s="297" t="s">
        <v>22</v>
      </c>
      <c r="B67" s="320"/>
      <c r="C67" s="320"/>
      <c r="D67" s="320"/>
      <c r="E67" s="320"/>
      <c r="F67" s="320"/>
      <c r="G67" s="320"/>
      <c r="H67" s="321"/>
    </row>
    <row r="68" spans="1:8" ht="13.5" customHeight="1">
      <c r="A68" s="2" t="s">
        <v>38</v>
      </c>
      <c r="B68" s="7"/>
      <c r="C68" s="7"/>
      <c r="D68" s="15"/>
      <c r="E68" s="12"/>
      <c r="F68" s="16"/>
      <c r="G68" s="8"/>
      <c r="H68" s="9"/>
    </row>
    <row r="69" spans="1:8" ht="13.5" customHeight="1">
      <c r="A69" s="6" t="s">
        <v>75</v>
      </c>
      <c r="B69" s="7">
        <v>236</v>
      </c>
      <c r="C69" s="7" t="s">
        <v>2</v>
      </c>
      <c r="D69" s="15">
        <v>153</v>
      </c>
      <c r="E69" s="12" t="s">
        <v>77</v>
      </c>
      <c r="F69" s="16"/>
      <c r="G69" s="8">
        <v>5.45</v>
      </c>
      <c r="H69" s="7">
        <f>B69*D69*G69</f>
        <v>196789</v>
      </c>
    </row>
    <row r="70" spans="1:8" ht="13.5" customHeight="1">
      <c r="A70" s="17" t="s">
        <v>78</v>
      </c>
      <c r="B70" s="7">
        <v>79</v>
      </c>
      <c r="C70" s="7" t="s">
        <v>2</v>
      </c>
      <c r="D70" s="15">
        <v>153</v>
      </c>
      <c r="E70" s="12" t="s">
        <v>23</v>
      </c>
      <c r="F70" s="16">
        <v>17</v>
      </c>
      <c r="G70" s="8" t="s">
        <v>3</v>
      </c>
      <c r="H70" s="9">
        <f>B70*D70*F70</f>
        <v>205479</v>
      </c>
    </row>
    <row r="71" spans="1:8" ht="13.5" customHeight="1">
      <c r="A71" s="17" t="s">
        <v>739</v>
      </c>
      <c r="B71" s="7">
        <v>19</v>
      </c>
      <c r="C71" s="7" t="s">
        <v>2</v>
      </c>
      <c r="D71" s="15">
        <v>68</v>
      </c>
      <c r="E71" s="12" t="s">
        <v>23</v>
      </c>
      <c r="F71" s="16">
        <v>17</v>
      </c>
      <c r="G71" s="8" t="s">
        <v>3</v>
      </c>
      <c r="H71" s="9">
        <f>B71*D71*F71</f>
        <v>21964</v>
      </c>
    </row>
    <row r="72" spans="1:8" ht="12.75" customHeight="1">
      <c r="A72" s="2" t="s">
        <v>41</v>
      </c>
      <c r="B72" s="97"/>
      <c r="C72" s="97"/>
      <c r="D72" s="97"/>
      <c r="E72" s="97"/>
      <c r="F72" s="97"/>
      <c r="G72" s="97"/>
      <c r="H72" s="4">
        <f>SUM(H68:H71)</f>
        <v>424232</v>
      </c>
    </row>
    <row r="73" spans="1:8" ht="16.5" customHeight="1">
      <c r="A73" s="297" t="s">
        <v>43</v>
      </c>
      <c r="B73" s="320"/>
      <c r="C73" s="320"/>
      <c r="D73" s="320"/>
      <c r="E73" s="320"/>
      <c r="F73" s="320"/>
      <c r="G73" s="320"/>
      <c r="H73" s="321"/>
    </row>
    <row r="74" spans="1:8" ht="15" customHeight="1">
      <c r="A74" s="1" t="s">
        <v>45</v>
      </c>
      <c r="B74" s="32">
        <v>236</v>
      </c>
      <c r="C74" s="33" t="s">
        <v>2</v>
      </c>
      <c r="D74" s="32">
        <v>0.07</v>
      </c>
      <c r="E74" s="33" t="s">
        <v>44</v>
      </c>
      <c r="F74" s="32">
        <v>120</v>
      </c>
      <c r="G74" s="8" t="s">
        <v>5</v>
      </c>
      <c r="H74" s="8">
        <f>B74*D74*F74</f>
        <v>1982.4</v>
      </c>
    </row>
    <row r="75" spans="1:8" ht="12.75" customHeight="1">
      <c r="A75" s="2" t="s">
        <v>50</v>
      </c>
      <c r="B75" s="34">
        <f>H74</f>
        <v>1982.4</v>
      </c>
      <c r="C75" s="33" t="s">
        <v>44</v>
      </c>
      <c r="D75" s="34">
        <v>2.5</v>
      </c>
      <c r="E75" s="33" t="s">
        <v>44</v>
      </c>
      <c r="F75" s="34">
        <v>4.5</v>
      </c>
      <c r="G75" s="8" t="s">
        <v>3</v>
      </c>
      <c r="H75" s="4">
        <f>B75/D75*F75</f>
        <v>3568</v>
      </c>
    </row>
    <row r="76" spans="1:8" ht="12.75" customHeight="1">
      <c r="A76" s="14"/>
      <c r="B76" s="31"/>
      <c r="C76" s="31"/>
      <c r="D76" s="31"/>
      <c r="E76" s="31"/>
      <c r="F76" s="31"/>
      <c r="G76" s="31"/>
      <c r="H76" s="18"/>
    </row>
    <row r="77" spans="1:8" ht="12" customHeight="1">
      <c r="A77" s="297" t="s">
        <v>30</v>
      </c>
      <c r="B77" s="320"/>
      <c r="C77" s="320"/>
      <c r="D77" s="320"/>
      <c r="E77" s="320"/>
      <c r="F77" s="320"/>
      <c r="G77" s="320"/>
      <c r="H77" s="321"/>
    </row>
    <row r="78" spans="1:8" ht="12" customHeight="1">
      <c r="A78" s="6" t="s">
        <v>121</v>
      </c>
      <c r="B78" s="32">
        <v>5</v>
      </c>
      <c r="C78" s="33" t="s">
        <v>6</v>
      </c>
      <c r="D78" s="32"/>
      <c r="E78" s="33"/>
      <c r="F78" s="32">
        <v>210</v>
      </c>
      <c r="G78" s="33" t="s">
        <v>3</v>
      </c>
      <c r="H78" s="32">
        <f>B78*F78</f>
        <v>1050</v>
      </c>
    </row>
    <row r="79" spans="1:8" ht="12" customHeight="1">
      <c r="A79" s="6" t="s">
        <v>233</v>
      </c>
      <c r="B79" s="32">
        <v>4</v>
      </c>
      <c r="C79" s="33" t="s">
        <v>6</v>
      </c>
      <c r="D79" s="32"/>
      <c r="E79" s="33"/>
      <c r="F79" s="32">
        <v>120</v>
      </c>
      <c r="G79" s="33" t="s">
        <v>3</v>
      </c>
      <c r="H79" s="32">
        <f aca="true" t="shared" si="1" ref="H79:H108">B79*F79</f>
        <v>480</v>
      </c>
    </row>
    <row r="80" spans="1:8" ht="12" customHeight="1">
      <c r="A80" s="6" t="s">
        <v>157</v>
      </c>
      <c r="B80" s="32">
        <v>20</v>
      </c>
      <c r="C80" s="33" t="s">
        <v>6</v>
      </c>
      <c r="D80" s="32">
        <v>9</v>
      </c>
      <c r="E80" s="33" t="s">
        <v>4</v>
      </c>
      <c r="F80" s="32">
        <v>8</v>
      </c>
      <c r="G80" s="33" t="s">
        <v>3</v>
      </c>
      <c r="H80" s="32">
        <f aca="true" t="shared" si="2" ref="H80:H87">B80*D80*F80</f>
        <v>1440</v>
      </c>
    </row>
    <row r="81" spans="1:8" ht="12" customHeight="1">
      <c r="A81" s="6" t="s">
        <v>122</v>
      </c>
      <c r="B81" s="32">
        <v>3</v>
      </c>
      <c r="C81" s="33" t="s">
        <v>6</v>
      </c>
      <c r="D81" s="32">
        <v>9</v>
      </c>
      <c r="E81" s="33" t="s">
        <v>4</v>
      </c>
      <c r="F81" s="32">
        <v>19</v>
      </c>
      <c r="G81" s="33" t="s">
        <v>3</v>
      </c>
      <c r="H81" s="32">
        <f t="shared" si="2"/>
        <v>513</v>
      </c>
    </row>
    <row r="82" spans="1:8" ht="12" customHeight="1">
      <c r="A82" s="6" t="s">
        <v>838</v>
      </c>
      <c r="B82" s="32">
        <v>12</v>
      </c>
      <c r="C82" s="33" t="s">
        <v>6</v>
      </c>
      <c r="D82" s="32"/>
      <c r="E82" s="33"/>
      <c r="F82" s="32">
        <v>13</v>
      </c>
      <c r="G82" s="33" t="s">
        <v>3</v>
      </c>
      <c r="H82" s="32">
        <v>156</v>
      </c>
    </row>
    <row r="83" spans="1:8" ht="12" customHeight="1">
      <c r="A83" s="6" t="s">
        <v>234</v>
      </c>
      <c r="B83" s="32">
        <v>6</v>
      </c>
      <c r="C83" s="33" t="s">
        <v>6</v>
      </c>
      <c r="D83" s="32">
        <v>9</v>
      </c>
      <c r="E83" s="33" t="s">
        <v>4</v>
      </c>
      <c r="F83" s="32">
        <v>12</v>
      </c>
      <c r="G83" s="33" t="s">
        <v>3</v>
      </c>
      <c r="H83" s="32">
        <f t="shared" si="2"/>
        <v>648</v>
      </c>
    </row>
    <row r="84" spans="1:8" ht="12" customHeight="1">
      <c r="A84" s="6" t="s">
        <v>235</v>
      </c>
      <c r="B84" s="32">
        <v>3</v>
      </c>
      <c r="C84" s="33" t="s">
        <v>6</v>
      </c>
      <c r="D84" s="32">
        <v>9</v>
      </c>
      <c r="E84" s="33" t="s">
        <v>4</v>
      </c>
      <c r="F84" s="32">
        <v>15</v>
      </c>
      <c r="G84" s="33" t="s">
        <v>3</v>
      </c>
      <c r="H84" s="32">
        <f t="shared" si="2"/>
        <v>405</v>
      </c>
    </row>
    <row r="85" spans="1:8" ht="12" customHeight="1">
      <c r="A85" s="6" t="s">
        <v>200</v>
      </c>
      <c r="B85" s="32">
        <v>4</v>
      </c>
      <c r="C85" s="33" t="s">
        <v>6</v>
      </c>
      <c r="D85" s="32">
        <v>5</v>
      </c>
      <c r="E85" s="33" t="s">
        <v>4</v>
      </c>
      <c r="F85" s="32">
        <v>40</v>
      </c>
      <c r="G85" s="33" t="s">
        <v>3</v>
      </c>
      <c r="H85" s="32">
        <f t="shared" si="2"/>
        <v>800</v>
      </c>
    </row>
    <row r="86" spans="1:8" ht="12" customHeight="1">
      <c r="A86" s="6" t="s">
        <v>210</v>
      </c>
      <c r="B86" s="32">
        <v>4</v>
      </c>
      <c r="C86" s="33" t="s">
        <v>6</v>
      </c>
      <c r="D86" s="32">
        <v>9</v>
      </c>
      <c r="E86" s="33" t="s">
        <v>4</v>
      </c>
      <c r="F86" s="32">
        <v>73</v>
      </c>
      <c r="G86" s="33" t="s">
        <v>3</v>
      </c>
      <c r="H86" s="32">
        <f t="shared" si="2"/>
        <v>2628</v>
      </c>
    </row>
    <row r="87" spans="1:8" ht="12" customHeight="1">
      <c r="A87" s="6" t="s">
        <v>125</v>
      </c>
      <c r="B87" s="32">
        <v>2</v>
      </c>
      <c r="C87" s="33" t="s">
        <v>6</v>
      </c>
      <c r="D87" s="32">
        <v>12</v>
      </c>
      <c r="E87" s="33" t="s">
        <v>4</v>
      </c>
      <c r="F87" s="32">
        <v>35</v>
      </c>
      <c r="G87" s="33" t="s">
        <v>3</v>
      </c>
      <c r="H87" s="32">
        <f t="shared" si="2"/>
        <v>840</v>
      </c>
    </row>
    <row r="88" spans="1:8" ht="12" customHeight="1">
      <c r="A88" s="6" t="s">
        <v>104</v>
      </c>
      <c r="B88" s="32">
        <v>70</v>
      </c>
      <c r="C88" s="33" t="s">
        <v>6</v>
      </c>
      <c r="D88" s="32"/>
      <c r="E88" s="33"/>
      <c r="F88" s="32">
        <v>45</v>
      </c>
      <c r="G88" s="33" t="s">
        <v>3</v>
      </c>
      <c r="H88" s="32">
        <f t="shared" si="1"/>
        <v>3150</v>
      </c>
    </row>
    <row r="89" spans="1:8" ht="12" customHeight="1">
      <c r="A89" s="6" t="s">
        <v>107</v>
      </c>
      <c r="B89" s="32">
        <v>1</v>
      </c>
      <c r="C89" s="33" t="s">
        <v>6</v>
      </c>
      <c r="D89" s="32"/>
      <c r="E89" s="33"/>
      <c r="F89" s="32">
        <v>502</v>
      </c>
      <c r="G89" s="33" t="s">
        <v>3</v>
      </c>
      <c r="H89" s="32">
        <f t="shared" si="1"/>
        <v>502</v>
      </c>
    </row>
    <row r="90" spans="1:8" ht="12" customHeight="1">
      <c r="A90" s="6" t="s">
        <v>47</v>
      </c>
      <c r="B90" s="32">
        <v>2</v>
      </c>
      <c r="C90" s="33" t="s">
        <v>6</v>
      </c>
      <c r="D90" s="32"/>
      <c r="E90" s="33"/>
      <c r="F90" s="32">
        <v>160</v>
      </c>
      <c r="G90" s="33" t="s">
        <v>3</v>
      </c>
      <c r="H90" s="32">
        <f t="shared" si="1"/>
        <v>320</v>
      </c>
    </row>
    <row r="91" spans="1:8" ht="12" customHeight="1">
      <c r="A91" s="6" t="s">
        <v>47</v>
      </c>
      <c r="B91" s="32">
        <v>5</v>
      </c>
      <c r="C91" s="33" t="s">
        <v>6</v>
      </c>
      <c r="D91" s="32"/>
      <c r="E91" s="33"/>
      <c r="F91" s="32">
        <v>250</v>
      </c>
      <c r="G91" s="33" t="s">
        <v>3</v>
      </c>
      <c r="H91" s="32">
        <f t="shared" si="1"/>
        <v>1250</v>
      </c>
    </row>
    <row r="92" spans="1:8" ht="12" customHeight="1">
      <c r="A92" s="6" t="s">
        <v>97</v>
      </c>
      <c r="B92" s="32">
        <v>2</v>
      </c>
      <c r="C92" s="33" t="s">
        <v>6</v>
      </c>
      <c r="D92" s="32"/>
      <c r="E92" s="33"/>
      <c r="F92" s="32">
        <v>125</v>
      </c>
      <c r="G92" s="33" t="s">
        <v>3</v>
      </c>
      <c r="H92" s="32">
        <f t="shared" si="1"/>
        <v>250</v>
      </c>
    </row>
    <row r="93" spans="1:8" ht="12" customHeight="1">
      <c r="A93" s="6" t="s">
        <v>96</v>
      </c>
      <c r="B93" s="32">
        <v>2</v>
      </c>
      <c r="C93" s="33" t="s">
        <v>6</v>
      </c>
      <c r="D93" s="32"/>
      <c r="E93" s="33"/>
      <c r="F93" s="32">
        <v>110</v>
      </c>
      <c r="G93" s="33" t="s">
        <v>3</v>
      </c>
      <c r="H93" s="32">
        <f t="shared" si="1"/>
        <v>220</v>
      </c>
    </row>
    <row r="94" spans="1:8" ht="12" customHeight="1">
      <c r="A94" s="6" t="s">
        <v>129</v>
      </c>
      <c r="B94" s="32">
        <v>3</v>
      </c>
      <c r="C94" s="33" t="s">
        <v>6</v>
      </c>
      <c r="D94" s="32"/>
      <c r="E94" s="33"/>
      <c r="F94" s="32">
        <v>65</v>
      </c>
      <c r="G94" s="33" t="s">
        <v>3</v>
      </c>
      <c r="H94" s="32">
        <f t="shared" si="1"/>
        <v>195</v>
      </c>
    </row>
    <row r="95" spans="1:8" ht="12" customHeight="1">
      <c r="A95" s="6" t="s">
        <v>130</v>
      </c>
      <c r="B95" s="32">
        <v>3</v>
      </c>
      <c r="C95" s="33" t="s">
        <v>6</v>
      </c>
      <c r="D95" s="32"/>
      <c r="E95" s="33"/>
      <c r="F95" s="32">
        <v>168</v>
      </c>
      <c r="G95" s="33" t="s">
        <v>3</v>
      </c>
      <c r="H95" s="32">
        <f t="shared" si="1"/>
        <v>504</v>
      </c>
    </row>
    <row r="96" spans="1:8" ht="12" customHeight="1">
      <c r="A96" s="6" t="s">
        <v>131</v>
      </c>
      <c r="B96" s="32">
        <v>3</v>
      </c>
      <c r="C96" s="33" t="s">
        <v>6</v>
      </c>
      <c r="D96" s="32"/>
      <c r="E96" s="33"/>
      <c r="F96" s="32">
        <v>435</v>
      </c>
      <c r="G96" s="33" t="s">
        <v>3</v>
      </c>
      <c r="H96" s="32">
        <f t="shared" si="1"/>
        <v>1305</v>
      </c>
    </row>
    <row r="97" spans="1:8" ht="12" customHeight="1">
      <c r="A97" s="6" t="s">
        <v>236</v>
      </c>
      <c r="B97" s="32">
        <v>6</v>
      </c>
      <c r="C97" s="33" t="s">
        <v>6</v>
      </c>
      <c r="D97" s="32"/>
      <c r="E97" s="33"/>
      <c r="F97" s="32">
        <v>16</v>
      </c>
      <c r="G97" s="33" t="s">
        <v>3</v>
      </c>
      <c r="H97" s="32">
        <f t="shared" si="1"/>
        <v>96</v>
      </c>
    </row>
    <row r="98" spans="1:8" ht="12" customHeight="1">
      <c r="A98" s="6" t="s">
        <v>836</v>
      </c>
      <c r="B98" s="32">
        <v>10</v>
      </c>
      <c r="C98" s="33" t="s">
        <v>6</v>
      </c>
      <c r="D98" s="32"/>
      <c r="E98" s="33"/>
      <c r="F98" s="32">
        <v>17</v>
      </c>
      <c r="G98" s="33" t="s">
        <v>3</v>
      </c>
      <c r="H98" s="32">
        <f t="shared" si="1"/>
        <v>170</v>
      </c>
    </row>
    <row r="99" spans="1:8" ht="12" customHeight="1">
      <c r="A99" s="6" t="s">
        <v>134</v>
      </c>
      <c r="B99" s="32">
        <v>2</v>
      </c>
      <c r="C99" s="33" t="s">
        <v>6</v>
      </c>
      <c r="D99" s="32"/>
      <c r="E99" s="33"/>
      <c r="F99" s="32">
        <v>160</v>
      </c>
      <c r="G99" s="33" t="s">
        <v>3</v>
      </c>
      <c r="H99" s="32">
        <f t="shared" si="1"/>
        <v>320</v>
      </c>
    </row>
    <row r="100" spans="1:8" ht="12" customHeight="1">
      <c r="A100" s="6" t="s">
        <v>837</v>
      </c>
      <c r="B100" s="32">
        <v>6</v>
      </c>
      <c r="C100" s="33" t="s">
        <v>6</v>
      </c>
      <c r="D100" s="32"/>
      <c r="E100" s="33"/>
      <c r="F100" s="32">
        <v>18</v>
      </c>
      <c r="G100" s="33" t="s">
        <v>3</v>
      </c>
      <c r="H100" s="32">
        <f t="shared" si="1"/>
        <v>108</v>
      </c>
    </row>
    <row r="101" spans="1:8" ht="12" customHeight="1">
      <c r="A101" s="6" t="s">
        <v>159</v>
      </c>
      <c r="B101" s="32">
        <v>4</v>
      </c>
      <c r="C101" s="33" t="s">
        <v>6</v>
      </c>
      <c r="D101" s="32"/>
      <c r="E101" s="33"/>
      <c r="F101" s="32">
        <v>44.5</v>
      </c>
      <c r="G101" s="33" t="s">
        <v>3</v>
      </c>
      <c r="H101" s="32">
        <f t="shared" si="1"/>
        <v>178</v>
      </c>
    </row>
    <row r="102" spans="1:8" ht="12" customHeight="1">
      <c r="A102" s="6" t="s">
        <v>98</v>
      </c>
      <c r="B102" s="32">
        <v>11</v>
      </c>
      <c r="C102" s="33" t="s">
        <v>6</v>
      </c>
      <c r="D102" s="32"/>
      <c r="E102" s="33"/>
      <c r="F102" s="32">
        <v>30</v>
      </c>
      <c r="G102" s="33" t="s">
        <v>3</v>
      </c>
      <c r="H102" s="32">
        <f t="shared" si="1"/>
        <v>330</v>
      </c>
    </row>
    <row r="103" spans="1:8" ht="12" customHeight="1">
      <c r="A103" s="6" t="s">
        <v>242</v>
      </c>
      <c r="B103" s="32">
        <v>4</v>
      </c>
      <c r="C103" s="33" t="s">
        <v>6</v>
      </c>
      <c r="D103" s="32"/>
      <c r="E103" s="33"/>
      <c r="F103" s="32">
        <v>45</v>
      </c>
      <c r="G103" s="33" t="s">
        <v>3</v>
      </c>
      <c r="H103" s="32">
        <f t="shared" si="1"/>
        <v>180</v>
      </c>
    </row>
    <row r="104" spans="1:8" ht="12" customHeight="1">
      <c r="A104" s="6" t="s">
        <v>244</v>
      </c>
      <c r="B104" s="32">
        <v>19</v>
      </c>
      <c r="C104" s="33" t="s">
        <v>6</v>
      </c>
      <c r="D104" s="32"/>
      <c r="E104" s="33"/>
      <c r="F104" s="32">
        <v>30</v>
      </c>
      <c r="G104" s="33" t="s">
        <v>3</v>
      </c>
      <c r="H104" s="32">
        <f t="shared" si="1"/>
        <v>570</v>
      </c>
    </row>
    <row r="105" spans="1:8" ht="12" customHeight="1">
      <c r="A105" s="6" t="s">
        <v>243</v>
      </c>
      <c r="B105" s="32">
        <v>2</v>
      </c>
      <c r="C105" s="33" t="s">
        <v>6</v>
      </c>
      <c r="D105" s="32"/>
      <c r="E105" s="33"/>
      <c r="F105" s="32">
        <v>60</v>
      </c>
      <c r="G105" s="33" t="s">
        <v>3</v>
      </c>
      <c r="H105" s="32">
        <f t="shared" si="1"/>
        <v>120</v>
      </c>
    </row>
    <row r="106" spans="1:8" ht="12" customHeight="1">
      <c r="A106" s="6" t="s">
        <v>245</v>
      </c>
      <c r="B106" s="32">
        <v>10</v>
      </c>
      <c r="C106" s="33" t="s">
        <v>6</v>
      </c>
      <c r="D106" s="32"/>
      <c r="E106" s="33"/>
      <c r="F106" s="32">
        <v>16</v>
      </c>
      <c r="G106" s="33" t="s">
        <v>3</v>
      </c>
      <c r="H106" s="32">
        <f t="shared" si="1"/>
        <v>160</v>
      </c>
    </row>
    <row r="107" spans="1:8" ht="12" customHeight="1">
      <c r="A107" s="6" t="s">
        <v>136</v>
      </c>
      <c r="B107" s="32">
        <v>4</v>
      </c>
      <c r="C107" s="33" t="s">
        <v>6</v>
      </c>
      <c r="D107" s="32"/>
      <c r="E107" s="33"/>
      <c r="F107" s="32">
        <v>40</v>
      </c>
      <c r="G107" s="33" t="s">
        <v>3</v>
      </c>
      <c r="H107" s="32">
        <f t="shared" si="1"/>
        <v>160</v>
      </c>
    </row>
    <row r="108" spans="1:8" ht="12" customHeight="1">
      <c r="A108" s="6" t="s">
        <v>158</v>
      </c>
      <c r="B108" s="32">
        <v>3</v>
      </c>
      <c r="C108" s="33" t="s">
        <v>6</v>
      </c>
      <c r="D108" s="32"/>
      <c r="E108" s="33"/>
      <c r="F108" s="32">
        <v>65</v>
      </c>
      <c r="G108" s="33" t="s">
        <v>3</v>
      </c>
      <c r="H108" s="32">
        <f t="shared" si="1"/>
        <v>195</v>
      </c>
    </row>
    <row r="109" spans="1:8" ht="12" customHeight="1">
      <c r="A109" s="6" t="s">
        <v>797</v>
      </c>
      <c r="B109" s="32">
        <v>5</v>
      </c>
      <c r="C109" s="33" t="s">
        <v>46</v>
      </c>
      <c r="D109" s="85"/>
      <c r="E109" s="86"/>
      <c r="F109" s="32">
        <v>580</v>
      </c>
      <c r="G109" s="33" t="s">
        <v>3</v>
      </c>
      <c r="H109" s="74">
        <f>F109*B109</f>
        <v>2900</v>
      </c>
    </row>
    <row r="110" spans="1:8" ht="12" customHeight="1">
      <c r="A110" s="2" t="s">
        <v>30</v>
      </c>
      <c r="B110" s="4"/>
      <c r="C110" s="4"/>
      <c r="D110" s="128"/>
      <c r="E110" s="129"/>
      <c r="F110" s="3"/>
      <c r="G110" s="3"/>
      <c r="H110" s="4">
        <f>SUM(H78:H109)</f>
        <v>22143</v>
      </c>
    </row>
    <row r="111" spans="1:8" ht="12" customHeight="1">
      <c r="A111" s="2" t="s">
        <v>29</v>
      </c>
      <c r="B111" s="7"/>
      <c r="C111" s="7"/>
      <c r="D111" s="20"/>
      <c r="E111" s="54"/>
      <c r="F111" s="8"/>
      <c r="G111" s="8"/>
      <c r="H111" s="5">
        <v>20000</v>
      </c>
    </row>
    <row r="112" spans="1:8" ht="12" customHeight="1">
      <c r="A112" s="297" t="s">
        <v>31</v>
      </c>
      <c r="B112" s="320"/>
      <c r="C112" s="320"/>
      <c r="D112" s="320"/>
      <c r="E112" s="320"/>
      <c r="F112" s="320"/>
      <c r="G112" s="320"/>
      <c r="H112" s="321"/>
    </row>
    <row r="113" spans="1:8" ht="12" customHeight="1">
      <c r="A113" s="6" t="s">
        <v>844</v>
      </c>
      <c r="B113" s="32">
        <v>5</v>
      </c>
      <c r="C113" s="33" t="s">
        <v>6</v>
      </c>
      <c r="D113" s="32"/>
      <c r="E113" s="33"/>
      <c r="F113" s="32">
        <v>73</v>
      </c>
      <c r="G113" s="33" t="s">
        <v>3</v>
      </c>
      <c r="H113" s="32">
        <f aca="true" t="shared" si="3" ref="H113:H135">B113*F113</f>
        <v>365</v>
      </c>
    </row>
    <row r="114" spans="1:8" ht="12" customHeight="1">
      <c r="A114" s="6" t="s">
        <v>850</v>
      </c>
      <c r="B114" s="32">
        <v>5</v>
      </c>
      <c r="C114" s="33" t="s">
        <v>6</v>
      </c>
      <c r="D114" s="32"/>
      <c r="E114" s="33"/>
      <c r="F114" s="32">
        <v>11</v>
      </c>
      <c r="G114" s="33" t="s">
        <v>3</v>
      </c>
      <c r="H114" s="32">
        <f t="shared" si="3"/>
        <v>55</v>
      </c>
    </row>
    <row r="115" spans="1:8" ht="12" customHeight="1">
      <c r="A115" s="6" t="s">
        <v>851</v>
      </c>
      <c r="B115" s="32">
        <v>5</v>
      </c>
      <c r="C115" s="33" t="s">
        <v>6</v>
      </c>
      <c r="D115" s="32"/>
      <c r="E115" s="33"/>
      <c r="F115" s="32">
        <v>14</v>
      </c>
      <c r="G115" s="33" t="s">
        <v>3</v>
      </c>
      <c r="H115" s="32">
        <f t="shared" si="3"/>
        <v>70</v>
      </c>
    </row>
    <row r="116" spans="1:8" ht="12" customHeight="1">
      <c r="A116" s="6" t="s">
        <v>852</v>
      </c>
      <c r="B116" s="32">
        <v>5</v>
      </c>
      <c r="C116" s="33" t="s">
        <v>6</v>
      </c>
      <c r="D116" s="32"/>
      <c r="E116" s="33"/>
      <c r="F116" s="32">
        <v>35</v>
      </c>
      <c r="G116" s="33" t="s">
        <v>3</v>
      </c>
      <c r="H116" s="32">
        <f t="shared" si="3"/>
        <v>175</v>
      </c>
    </row>
    <row r="117" spans="1:8" ht="12" customHeight="1">
      <c r="A117" s="6" t="s">
        <v>853</v>
      </c>
      <c r="B117" s="32">
        <v>16</v>
      </c>
      <c r="C117" s="33" t="s">
        <v>6</v>
      </c>
      <c r="D117" s="32"/>
      <c r="E117" s="33"/>
      <c r="F117" s="32">
        <v>33</v>
      </c>
      <c r="G117" s="33" t="s">
        <v>3</v>
      </c>
      <c r="H117" s="32">
        <f t="shared" si="3"/>
        <v>528</v>
      </c>
    </row>
    <row r="118" spans="1:8" ht="12" customHeight="1">
      <c r="A118" s="6" t="s">
        <v>854</v>
      </c>
      <c r="B118" s="32">
        <v>2</v>
      </c>
      <c r="C118" s="33" t="s">
        <v>847</v>
      </c>
      <c r="D118" s="32"/>
      <c r="E118" s="33"/>
      <c r="F118" s="32">
        <v>364</v>
      </c>
      <c r="G118" s="33" t="s">
        <v>3</v>
      </c>
      <c r="H118" s="32">
        <f t="shared" si="3"/>
        <v>728</v>
      </c>
    </row>
    <row r="119" spans="1:8" ht="12" customHeight="1">
      <c r="A119" s="6" t="s">
        <v>855</v>
      </c>
      <c r="B119" s="32">
        <v>6</v>
      </c>
      <c r="C119" s="33" t="s">
        <v>110</v>
      </c>
      <c r="D119" s="32"/>
      <c r="E119" s="33"/>
      <c r="F119" s="32">
        <v>192</v>
      </c>
      <c r="G119" s="33" t="s">
        <v>3</v>
      </c>
      <c r="H119" s="32">
        <f t="shared" si="3"/>
        <v>1152</v>
      </c>
    </row>
    <row r="120" spans="1:8" ht="12" customHeight="1">
      <c r="A120" s="93" t="s">
        <v>861</v>
      </c>
      <c r="B120" s="32">
        <v>26.3</v>
      </c>
      <c r="C120" s="33" t="s">
        <v>46</v>
      </c>
      <c r="D120" s="32"/>
      <c r="E120" s="33"/>
      <c r="F120" s="32">
        <v>131.18</v>
      </c>
      <c r="G120" s="33"/>
      <c r="H120" s="74">
        <f t="shared" si="3"/>
        <v>3450</v>
      </c>
    </row>
    <row r="121" spans="1:8" ht="12" customHeight="1">
      <c r="A121" s="93" t="s">
        <v>862</v>
      </c>
      <c r="B121" s="32">
        <v>4</v>
      </c>
      <c r="C121" s="33" t="s">
        <v>46</v>
      </c>
      <c r="D121" s="32"/>
      <c r="E121" s="33"/>
      <c r="F121" s="32">
        <v>201</v>
      </c>
      <c r="G121" s="33"/>
      <c r="H121" s="32">
        <f t="shared" si="3"/>
        <v>804</v>
      </c>
    </row>
    <row r="122" spans="1:8" ht="12" customHeight="1">
      <c r="A122" s="93" t="s">
        <v>863</v>
      </c>
      <c r="B122" s="32">
        <v>6</v>
      </c>
      <c r="C122" s="33" t="s">
        <v>481</v>
      </c>
      <c r="D122" s="32"/>
      <c r="E122" s="33"/>
      <c r="F122" s="32">
        <v>590</v>
      </c>
      <c r="G122" s="33"/>
      <c r="H122" s="32">
        <f t="shared" si="3"/>
        <v>3540</v>
      </c>
    </row>
    <row r="123" spans="1:8" ht="25.5" customHeight="1">
      <c r="A123" s="93" t="s">
        <v>864</v>
      </c>
      <c r="B123" s="32">
        <v>4.76</v>
      </c>
      <c r="C123" s="33" t="s">
        <v>17</v>
      </c>
      <c r="D123" s="32"/>
      <c r="E123" s="33"/>
      <c r="F123" s="32">
        <v>187.1</v>
      </c>
      <c r="G123" s="33"/>
      <c r="H123" s="34">
        <f t="shared" si="3"/>
        <v>890.6</v>
      </c>
    </row>
    <row r="124" spans="1:8" ht="12" customHeight="1">
      <c r="A124" s="93" t="s">
        <v>857</v>
      </c>
      <c r="B124" s="32">
        <v>2</v>
      </c>
      <c r="C124" s="33" t="s">
        <v>6</v>
      </c>
      <c r="D124" s="32"/>
      <c r="E124" s="33"/>
      <c r="F124" s="32">
        <v>205</v>
      </c>
      <c r="G124" s="33"/>
      <c r="H124" s="32">
        <f t="shared" si="3"/>
        <v>410</v>
      </c>
    </row>
    <row r="125" spans="1:8" ht="12" customHeight="1">
      <c r="A125" s="93" t="s">
        <v>858</v>
      </c>
      <c r="B125" s="32">
        <v>2</v>
      </c>
      <c r="C125" s="33" t="s">
        <v>481</v>
      </c>
      <c r="D125" s="32"/>
      <c r="E125" s="33"/>
      <c r="F125" s="32">
        <v>336</v>
      </c>
      <c r="G125" s="33"/>
      <c r="H125" s="32">
        <f t="shared" si="3"/>
        <v>672</v>
      </c>
    </row>
    <row r="126" spans="1:8" ht="12" customHeight="1">
      <c r="A126" s="93" t="s">
        <v>856</v>
      </c>
      <c r="B126" s="32">
        <v>2</v>
      </c>
      <c r="C126" s="33" t="s">
        <v>110</v>
      </c>
      <c r="D126" s="32"/>
      <c r="E126" s="33"/>
      <c r="F126" s="32">
        <v>87</v>
      </c>
      <c r="G126" s="33"/>
      <c r="H126" s="32">
        <f t="shared" si="3"/>
        <v>174</v>
      </c>
    </row>
    <row r="127" spans="1:8" ht="12" customHeight="1">
      <c r="A127" s="93" t="s">
        <v>467</v>
      </c>
      <c r="B127" s="32">
        <v>2</v>
      </c>
      <c r="C127" s="33" t="s">
        <v>110</v>
      </c>
      <c r="D127" s="32"/>
      <c r="E127" s="33"/>
      <c r="F127" s="32">
        <v>79</v>
      </c>
      <c r="G127" s="33"/>
      <c r="H127" s="32">
        <f t="shared" si="3"/>
        <v>158</v>
      </c>
    </row>
    <row r="128" spans="1:8" ht="12" customHeight="1">
      <c r="A128" s="93" t="s">
        <v>289</v>
      </c>
      <c r="B128" s="32">
        <v>2</v>
      </c>
      <c r="C128" s="33" t="s">
        <v>481</v>
      </c>
      <c r="D128" s="32"/>
      <c r="E128" s="33"/>
      <c r="F128" s="32">
        <v>347</v>
      </c>
      <c r="G128" s="33"/>
      <c r="H128" s="32">
        <f t="shared" si="3"/>
        <v>694</v>
      </c>
    </row>
    <row r="129" spans="1:8" ht="12" customHeight="1">
      <c r="A129" s="93" t="s">
        <v>845</v>
      </c>
      <c r="B129" s="32">
        <v>8</v>
      </c>
      <c r="C129" s="33" t="s">
        <v>110</v>
      </c>
      <c r="D129" s="32"/>
      <c r="E129" s="33"/>
      <c r="F129" s="32">
        <v>317</v>
      </c>
      <c r="G129" s="33"/>
      <c r="H129" s="32">
        <f t="shared" si="3"/>
        <v>2536</v>
      </c>
    </row>
    <row r="130" spans="1:8" ht="12" customHeight="1">
      <c r="A130" s="93" t="s">
        <v>846</v>
      </c>
      <c r="B130" s="32">
        <v>2</v>
      </c>
      <c r="C130" s="33" t="s">
        <v>847</v>
      </c>
      <c r="D130" s="32"/>
      <c r="E130" s="33"/>
      <c r="F130" s="32">
        <v>2621</v>
      </c>
      <c r="G130" s="33"/>
      <c r="H130" s="32">
        <f>B130*F130</f>
        <v>5242</v>
      </c>
    </row>
    <row r="131" spans="1:8" ht="12" customHeight="1">
      <c r="A131" s="93" t="s">
        <v>859</v>
      </c>
      <c r="B131" s="32">
        <v>3</v>
      </c>
      <c r="C131" s="33" t="s">
        <v>110</v>
      </c>
      <c r="D131" s="32"/>
      <c r="E131" s="33"/>
      <c r="F131" s="32">
        <v>510</v>
      </c>
      <c r="G131" s="33"/>
      <c r="H131" s="32">
        <f t="shared" si="3"/>
        <v>1530</v>
      </c>
    </row>
    <row r="132" spans="1:8" ht="12" customHeight="1">
      <c r="A132" s="93" t="s">
        <v>860</v>
      </c>
      <c r="B132" s="32">
        <v>3</v>
      </c>
      <c r="C132" s="33" t="s">
        <v>110</v>
      </c>
      <c r="D132" s="32"/>
      <c r="E132" s="33"/>
      <c r="F132" s="32">
        <v>510</v>
      </c>
      <c r="G132" s="33"/>
      <c r="H132" s="32">
        <f t="shared" si="3"/>
        <v>1530</v>
      </c>
    </row>
    <row r="133" spans="1:8" ht="12" customHeight="1">
      <c r="A133" s="93" t="s">
        <v>865</v>
      </c>
      <c r="B133" s="32">
        <v>200</v>
      </c>
      <c r="C133" s="33" t="s">
        <v>6</v>
      </c>
      <c r="D133" s="32"/>
      <c r="E133" s="33"/>
      <c r="F133" s="32">
        <v>1.3</v>
      </c>
      <c r="G133" s="33"/>
      <c r="H133" s="32">
        <f t="shared" si="3"/>
        <v>260</v>
      </c>
    </row>
    <row r="134" spans="1:8" ht="12" customHeight="1">
      <c r="A134" s="93" t="s">
        <v>848</v>
      </c>
      <c r="B134" s="32">
        <v>6</v>
      </c>
      <c r="C134" s="33" t="s">
        <v>110</v>
      </c>
      <c r="D134" s="32"/>
      <c r="E134" s="33"/>
      <c r="F134" s="32">
        <v>287</v>
      </c>
      <c r="G134" s="33"/>
      <c r="H134" s="32">
        <f t="shared" si="3"/>
        <v>1722</v>
      </c>
    </row>
    <row r="135" spans="1:8" ht="12" customHeight="1">
      <c r="A135" s="93" t="s">
        <v>849</v>
      </c>
      <c r="B135" s="32">
        <v>4</v>
      </c>
      <c r="C135" s="33" t="s">
        <v>110</v>
      </c>
      <c r="D135" s="32"/>
      <c r="E135" s="33"/>
      <c r="F135" s="32">
        <v>2468</v>
      </c>
      <c r="G135" s="33"/>
      <c r="H135" s="32">
        <f t="shared" si="3"/>
        <v>9872</v>
      </c>
    </row>
    <row r="136" spans="1:9" ht="12" customHeight="1">
      <c r="A136" s="2" t="s">
        <v>31</v>
      </c>
      <c r="B136" s="7"/>
      <c r="C136" s="7"/>
      <c r="D136" s="40"/>
      <c r="E136" s="40"/>
      <c r="F136" s="8"/>
      <c r="G136" s="8"/>
      <c r="H136" s="130">
        <f>SUM(H113:H135)</f>
        <v>36558</v>
      </c>
      <c r="I136" s="1">
        <v>40830</v>
      </c>
    </row>
    <row r="137" spans="1:8" ht="12" customHeight="1">
      <c r="A137" s="2" t="s">
        <v>256</v>
      </c>
      <c r="B137" s="7"/>
      <c r="C137" s="7"/>
      <c r="D137" s="40"/>
      <c r="E137" s="40"/>
      <c r="F137" s="8"/>
      <c r="G137" s="8"/>
      <c r="H137" s="5">
        <v>39101</v>
      </c>
    </row>
    <row r="138" spans="1:8" ht="12" customHeight="1">
      <c r="A138" s="2"/>
      <c r="B138" s="7"/>
      <c r="C138" s="7"/>
      <c r="D138" s="40"/>
      <c r="E138" s="40"/>
      <c r="F138" s="8"/>
      <c r="G138" s="8"/>
      <c r="H138" s="5"/>
    </row>
    <row r="139" spans="1:9" ht="12" customHeight="1">
      <c r="A139" s="2" t="s">
        <v>259</v>
      </c>
      <c r="B139" s="7"/>
      <c r="C139" s="7"/>
      <c r="D139" s="7"/>
      <c r="E139" s="7"/>
      <c r="F139" s="8"/>
      <c r="G139" s="8"/>
      <c r="H139" s="4">
        <f>H72+H75+H110+H136</f>
        <v>486501</v>
      </c>
      <c r="I139" s="1">
        <v>490660</v>
      </c>
    </row>
    <row r="140" spans="1:8" ht="12" customHeight="1">
      <c r="A140" s="2" t="s">
        <v>406</v>
      </c>
      <c r="B140" s="7"/>
      <c r="C140" s="7"/>
      <c r="D140" s="7"/>
      <c r="E140" s="7"/>
      <c r="F140" s="8"/>
      <c r="G140" s="8"/>
      <c r="H140" s="4">
        <v>490000</v>
      </c>
    </row>
    <row r="141" spans="1:8" ht="12" customHeight="1">
      <c r="A141" s="46" t="s">
        <v>86</v>
      </c>
      <c r="B141" s="47"/>
      <c r="C141" s="47"/>
      <c r="D141" s="47"/>
      <c r="E141" s="47"/>
      <c r="F141" s="48"/>
      <c r="G141" s="48"/>
      <c r="H141" s="49">
        <f>H5+H11+H15+H23+H35+H47+H59+H64+H139</f>
        <v>1618983</v>
      </c>
    </row>
    <row r="142" spans="1:8" ht="12">
      <c r="A142" s="50" t="s">
        <v>87</v>
      </c>
      <c r="B142" s="47"/>
      <c r="C142" s="47"/>
      <c r="D142" s="47"/>
      <c r="E142" s="47"/>
      <c r="F142" s="48"/>
      <c r="G142" s="48"/>
      <c r="H142" s="49">
        <f>H6+H12+H16+H24+H36+H48+H60+H65+H140</f>
        <v>1624000</v>
      </c>
    </row>
    <row r="143" spans="1:10" ht="12.75" customHeight="1">
      <c r="A143" s="21" t="s">
        <v>61</v>
      </c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7" ht="12">
      <c r="A144" s="1" t="s">
        <v>62</v>
      </c>
      <c r="B144" s="1"/>
      <c r="C144" s="1"/>
      <c r="D144" s="1" t="s">
        <v>60</v>
      </c>
      <c r="E144" s="1"/>
      <c r="F144" s="1"/>
      <c r="G144" s="1" t="s">
        <v>756</v>
      </c>
    </row>
    <row r="145" spans="1:6" ht="12.75">
      <c r="A145" s="25"/>
      <c r="B145" s="26"/>
      <c r="C145" s="26"/>
      <c r="D145" s="26"/>
      <c r="E145" s="11"/>
      <c r="F145" s="27"/>
    </row>
    <row r="146" spans="1:6" ht="12.75">
      <c r="A146" s="26"/>
      <c r="B146" s="26"/>
      <c r="C146" s="26"/>
      <c r="D146" s="26"/>
      <c r="E146" s="11"/>
      <c r="F146" s="27"/>
    </row>
    <row r="147" spans="1:6" ht="12.75">
      <c r="A147" s="26"/>
      <c r="B147" s="26"/>
      <c r="C147" s="26"/>
      <c r="D147" s="26"/>
      <c r="E147" s="11"/>
      <c r="F147" s="27"/>
    </row>
    <row r="148" spans="1:6" ht="12.75">
      <c r="A148" s="26"/>
      <c r="B148" s="26"/>
      <c r="C148" s="26"/>
      <c r="D148" s="26"/>
      <c r="E148" s="11"/>
      <c r="F148" s="27"/>
    </row>
    <row r="149" spans="1:6" ht="12.75">
      <c r="A149" s="26"/>
      <c r="B149" s="26"/>
      <c r="C149" s="26"/>
      <c r="D149" s="26"/>
      <c r="E149" s="11"/>
      <c r="F149" s="27"/>
    </row>
    <row r="150" spans="1:6" ht="12.75">
      <c r="A150" s="26"/>
      <c r="B150" s="26"/>
      <c r="C150" s="26"/>
      <c r="D150" s="26"/>
      <c r="E150" s="11"/>
      <c r="F150" s="27"/>
    </row>
    <row r="151" spans="1:6" ht="12.75">
      <c r="A151" s="26"/>
      <c r="B151" s="26"/>
      <c r="C151" s="26"/>
      <c r="D151" s="26"/>
      <c r="E151" s="11"/>
      <c r="F151" s="27"/>
    </row>
    <row r="152" spans="1:6" ht="12.75">
      <c r="A152" s="26"/>
      <c r="B152" s="26"/>
      <c r="C152" s="26"/>
      <c r="D152" s="26"/>
      <c r="E152" s="11"/>
      <c r="F152" s="27"/>
    </row>
    <row r="153" spans="1:6" ht="12.75">
      <c r="A153" s="26"/>
      <c r="B153" s="26"/>
      <c r="C153" s="26"/>
      <c r="D153" s="26"/>
      <c r="E153" s="11"/>
      <c r="F153" s="27"/>
    </row>
    <row r="154" spans="1:6" ht="12.75">
      <c r="A154" s="26"/>
      <c r="B154" s="26"/>
      <c r="C154" s="26"/>
      <c r="D154" s="26"/>
      <c r="E154" s="11"/>
      <c r="F154" s="27"/>
    </row>
    <row r="155" spans="1:6" ht="12.75">
      <c r="A155" s="26"/>
      <c r="B155" s="26"/>
      <c r="C155" s="26"/>
      <c r="D155" s="26"/>
      <c r="E155" s="11"/>
      <c r="F155" s="27"/>
    </row>
    <row r="156" spans="1:6" ht="12.75">
      <c r="A156" s="28"/>
      <c r="B156" s="28"/>
      <c r="C156" s="26"/>
      <c r="D156" s="11"/>
      <c r="E156" s="11"/>
      <c r="F156" s="27"/>
    </row>
    <row r="157" spans="1:6" ht="12.75">
      <c r="A157" s="29"/>
      <c r="B157" s="29"/>
      <c r="C157" s="29"/>
      <c r="D157" s="29"/>
      <c r="E157" s="11"/>
      <c r="F157" s="27"/>
    </row>
    <row r="158" spans="1:6" ht="12">
      <c r="A158" s="30"/>
      <c r="B158" s="11"/>
      <c r="C158" s="11"/>
      <c r="D158" s="11"/>
      <c r="E158" s="11"/>
      <c r="F158" s="27"/>
    </row>
  </sheetData>
  <sheetProtection/>
  <mergeCells count="19">
    <mergeCell ref="A1:H1"/>
    <mergeCell ref="A2:H2"/>
    <mergeCell ref="A26:H26"/>
    <mergeCell ref="A66:H66"/>
    <mergeCell ref="A37:H37"/>
    <mergeCell ref="A27:A29"/>
    <mergeCell ref="A49:H49"/>
    <mergeCell ref="A61:H61"/>
    <mergeCell ref="A3:H3"/>
    <mergeCell ref="A7:H7"/>
    <mergeCell ref="A13:H13"/>
    <mergeCell ref="A112:H112"/>
    <mergeCell ref="A67:H67"/>
    <mergeCell ref="A73:H73"/>
    <mergeCell ref="A77:H77"/>
    <mergeCell ref="A18:H18"/>
    <mergeCell ref="A30:A32"/>
    <mergeCell ref="C30:C32"/>
    <mergeCell ref="E30:E32"/>
  </mergeCells>
  <printOptions/>
  <pageMargins left="0.75" right="0.75" top="0.41" bottom="0.5" header="0.2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SheetLayoutView="100" zoomScalePageLayoutView="0" workbookViewId="0" topLeftCell="A118">
      <selection activeCell="H43" sqref="H43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297" t="s">
        <v>239</v>
      </c>
      <c r="B1" s="320"/>
      <c r="C1" s="320"/>
      <c r="D1" s="320"/>
      <c r="E1" s="320"/>
      <c r="F1" s="320"/>
      <c r="G1" s="320"/>
      <c r="H1" s="321"/>
    </row>
    <row r="2" spans="1:8" ht="14.25" customHeight="1">
      <c r="A2" s="282" t="s">
        <v>591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1.5</v>
      </c>
      <c r="E4" s="75" t="s">
        <v>796</v>
      </c>
      <c r="F4" s="68">
        <v>12</v>
      </c>
      <c r="G4" s="68" t="s">
        <v>4</v>
      </c>
      <c r="H4" s="68">
        <v>93690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93690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94000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14.25" customHeight="1">
      <c r="A11" s="2" t="s">
        <v>0</v>
      </c>
      <c r="B11" s="68"/>
      <c r="C11" s="68"/>
      <c r="D11" s="68"/>
      <c r="E11" s="68"/>
      <c r="F11" s="68"/>
      <c r="G11" s="68"/>
      <c r="H11" s="84">
        <f>H8+H9+H10</f>
        <v>3600</v>
      </c>
    </row>
    <row r="12" spans="1:8" ht="14.25" customHeight="1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4.25" customHeight="1">
      <c r="A13" s="282" t="s">
        <v>665</v>
      </c>
      <c r="B13" s="283"/>
      <c r="C13" s="283"/>
      <c r="D13" s="283"/>
      <c r="E13" s="283"/>
      <c r="F13" s="283"/>
      <c r="G13" s="283"/>
      <c r="H13" s="308"/>
    </row>
    <row r="14" spans="1:8" ht="14.25" customHeight="1">
      <c r="A14" s="6" t="s">
        <v>632</v>
      </c>
      <c r="B14" s="67"/>
      <c r="C14" s="67"/>
      <c r="D14" s="67"/>
      <c r="E14" s="67"/>
      <c r="F14" s="67"/>
      <c r="G14" s="67"/>
      <c r="H14" s="68">
        <v>28294</v>
      </c>
    </row>
    <row r="15" spans="1:8" ht="14.25" customHeight="1">
      <c r="A15" s="2" t="s">
        <v>0</v>
      </c>
      <c r="B15" s="67"/>
      <c r="C15" s="67"/>
      <c r="D15" s="67"/>
      <c r="E15" s="67"/>
      <c r="F15" s="67"/>
      <c r="G15" s="67"/>
      <c r="H15" s="84">
        <v>28294</v>
      </c>
    </row>
    <row r="16" spans="1:8" ht="14.25" customHeight="1">
      <c r="A16" s="2" t="s">
        <v>256</v>
      </c>
      <c r="B16" s="67"/>
      <c r="C16" s="67"/>
      <c r="D16" s="67"/>
      <c r="E16" s="67"/>
      <c r="F16" s="67"/>
      <c r="G16" s="67"/>
      <c r="H16" s="84">
        <v>28000</v>
      </c>
    </row>
    <row r="17" spans="1:8" ht="14.25" customHeight="1">
      <c r="A17" s="2" t="s">
        <v>668</v>
      </c>
      <c r="B17" s="67"/>
      <c r="C17" s="67"/>
      <c r="D17" s="67"/>
      <c r="E17" s="67"/>
      <c r="F17" s="67"/>
      <c r="G17" s="67"/>
      <c r="H17" s="84">
        <f>H4+H14</f>
        <v>121984</v>
      </c>
    </row>
    <row r="18" spans="1:8" ht="14.25" customHeight="1">
      <c r="A18" s="282" t="s">
        <v>424</v>
      </c>
      <c r="B18" s="283"/>
      <c r="C18" s="283"/>
      <c r="D18" s="283"/>
      <c r="E18" s="283"/>
      <c r="F18" s="283"/>
      <c r="G18" s="283"/>
      <c r="H18" s="308"/>
    </row>
    <row r="19" spans="1:8" ht="14.25" customHeight="1">
      <c r="A19" s="75" t="s">
        <v>617</v>
      </c>
      <c r="B19" s="68">
        <v>106.6</v>
      </c>
      <c r="C19" s="68" t="s">
        <v>3</v>
      </c>
      <c r="D19" s="68">
        <v>1</v>
      </c>
      <c r="E19" s="68" t="s">
        <v>5</v>
      </c>
      <c r="F19" s="68">
        <v>1</v>
      </c>
      <c r="G19" s="68" t="s">
        <v>2</v>
      </c>
      <c r="H19" s="68">
        <f>B19</f>
        <v>106.6</v>
      </c>
    </row>
    <row r="20" spans="1:8" ht="14.25" customHeight="1">
      <c r="A20" s="6" t="s">
        <v>684</v>
      </c>
      <c r="B20" s="68">
        <v>400</v>
      </c>
      <c r="C20" s="68" t="s">
        <v>3</v>
      </c>
      <c r="D20" s="68">
        <v>2</v>
      </c>
      <c r="E20" s="68" t="s">
        <v>7</v>
      </c>
      <c r="F20" s="68">
        <v>1</v>
      </c>
      <c r="G20" s="68" t="s">
        <v>2</v>
      </c>
      <c r="H20" s="68">
        <f>B20*D20</f>
        <v>800</v>
      </c>
    </row>
    <row r="21" spans="1:8" ht="14.25" customHeight="1">
      <c r="A21" s="2" t="s">
        <v>616</v>
      </c>
      <c r="B21" s="68"/>
      <c r="C21" s="68"/>
      <c r="D21" s="68"/>
      <c r="E21" s="68"/>
      <c r="F21" s="68"/>
      <c r="G21" s="68"/>
      <c r="H21" s="179">
        <f>H19+H20</f>
        <v>907</v>
      </c>
    </row>
    <row r="22" spans="1:8" ht="14.25" customHeight="1">
      <c r="A22" s="2" t="s">
        <v>256</v>
      </c>
      <c r="B22" s="68"/>
      <c r="C22" s="68"/>
      <c r="D22" s="68"/>
      <c r="E22" s="68"/>
      <c r="F22" s="68"/>
      <c r="G22" s="68"/>
      <c r="H22" s="84">
        <v>1000</v>
      </c>
    </row>
    <row r="23" spans="1:8" s="10" customFormat="1" ht="14.25" customHeight="1">
      <c r="A23" s="282" t="s">
        <v>8</v>
      </c>
      <c r="B23" s="283"/>
      <c r="C23" s="283"/>
      <c r="D23" s="283"/>
      <c r="E23" s="283"/>
      <c r="F23" s="283"/>
      <c r="G23" s="283"/>
      <c r="H23" s="308"/>
    </row>
    <row r="24" spans="1:8" s="10" customFormat="1" ht="14.25" customHeight="1">
      <c r="A24" s="285" t="s">
        <v>9</v>
      </c>
      <c r="B24" s="8">
        <v>284.8</v>
      </c>
      <c r="C24" s="8" t="s">
        <v>10</v>
      </c>
      <c r="D24" s="61">
        <v>1450.47</v>
      </c>
      <c r="E24" s="7" t="s">
        <v>3</v>
      </c>
      <c r="F24" s="8"/>
      <c r="G24" s="8"/>
      <c r="H24" s="9">
        <f>B24*D24</f>
        <v>413093.856</v>
      </c>
    </row>
    <row r="25" spans="1:8" s="10" customFormat="1" ht="14.25" customHeight="1">
      <c r="A25" s="286"/>
      <c r="B25" s="8">
        <v>213.9</v>
      </c>
      <c r="C25" s="8" t="s">
        <v>10</v>
      </c>
      <c r="D25" s="61">
        <v>1623.8</v>
      </c>
      <c r="E25" s="7" t="s">
        <v>3</v>
      </c>
      <c r="F25" s="8"/>
      <c r="G25" s="8"/>
      <c r="H25" s="9">
        <f>B25*D25</f>
        <v>347330.82</v>
      </c>
    </row>
    <row r="26" spans="1:8" s="10" customFormat="1" ht="14.25" customHeight="1">
      <c r="A26" s="287"/>
      <c r="B26" s="3">
        <f>B24+B25</f>
        <v>498.7</v>
      </c>
      <c r="C26" s="8" t="s">
        <v>10</v>
      </c>
      <c r="D26" s="61"/>
      <c r="E26" s="7" t="s">
        <v>3</v>
      </c>
      <c r="F26" s="8"/>
      <c r="G26" s="8"/>
      <c r="H26" s="106">
        <f>H24+H25</f>
        <v>760424.7</v>
      </c>
    </row>
    <row r="27" spans="1:8" s="10" customFormat="1" ht="14.25" customHeight="1">
      <c r="A27" s="285" t="s">
        <v>690</v>
      </c>
      <c r="B27" s="8">
        <v>289.98</v>
      </c>
      <c r="C27" s="288" t="s">
        <v>12</v>
      </c>
      <c r="D27" s="69">
        <v>26.62</v>
      </c>
      <c r="E27" s="291" t="s">
        <v>3</v>
      </c>
      <c r="F27" s="8"/>
      <c r="G27" s="8"/>
      <c r="H27" s="8">
        <f>B27*D27</f>
        <v>7719.27</v>
      </c>
    </row>
    <row r="28" spans="1:8" s="10" customFormat="1" ht="14.25" customHeight="1">
      <c r="A28" s="286"/>
      <c r="B28" s="8">
        <v>319.98</v>
      </c>
      <c r="C28" s="289"/>
      <c r="D28" s="72">
        <v>28.89</v>
      </c>
      <c r="E28" s="292"/>
      <c r="F28" s="8"/>
      <c r="G28" s="8"/>
      <c r="H28" s="8">
        <f>B28*D28</f>
        <v>9244.22</v>
      </c>
    </row>
    <row r="29" spans="1:8" s="10" customFormat="1" ht="12.75" customHeight="1">
      <c r="A29" s="287"/>
      <c r="B29" s="3">
        <f>B27+B28</f>
        <v>609.96</v>
      </c>
      <c r="C29" s="290"/>
      <c r="D29" s="69"/>
      <c r="E29" s="293"/>
      <c r="F29" s="8"/>
      <c r="G29" s="8"/>
      <c r="H29" s="4">
        <f>H27+H28</f>
        <v>16963</v>
      </c>
    </row>
    <row r="30" spans="1:8" s="10" customFormat="1" ht="14.25" customHeight="1">
      <c r="A30" s="6" t="s">
        <v>13</v>
      </c>
      <c r="B30" s="7">
        <v>25673</v>
      </c>
      <c r="C30" s="8" t="s">
        <v>14</v>
      </c>
      <c r="D30" s="8">
        <v>6.4</v>
      </c>
      <c r="E30" s="7" t="s">
        <v>3</v>
      </c>
      <c r="F30" s="8"/>
      <c r="G30" s="8"/>
      <c r="H30" s="7">
        <f>B30*D30</f>
        <v>164307</v>
      </c>
    </row>
    <row r="31" spans="1:8" s="10" customFormat="1" ht="14.25" customHeight="1">
      <c r="A31" s="6" t="s">
        <v>15</v>
      </c>
      <c r="B31" s="7">
        <v>25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24408.75</v>
      </c>
    </row>
    <row r="32" spans="1:8" s="10" customFormat="1" ht="14.25" customHeight="1">
      <c r="A32" s="2" t="s">
        <v>0</v>
      </c>
      <c r="B32" s="3"/>
      <c r="C32" s="3"/>
      <c r="D32" s="4"/>
      <c r="E32" s="4"/>
      <c r="F32" s="3"/>
      <c r="G32" s="3"/>
      <c r="H32" s="4">
        <f>H26+H29+H30+H31</f>
        <v>966103</v>
      </c>
    </row>
    <row r="33" spans="1:8" s="10" customFormat="1" ht="14.25" customHeight="1">
      <c r="A33" s="2" t="s">
        <v>256</v>
      </c>
      <c r="B33" s="3"/>
      <c r="C33" s="3"/>
      <c r="D33" s="4"/>
      <c r="E33" s="4"/>
      <c r="F33" s="3"/>
      <c r="G33" s="3"/>
      <c r="H33" s="4">
        <v>966000</v>
      </c>
    </row>
    <row r="34" spans="1:8" s="10" customFormat="1" ht="14.25" customHeight="1">
      <c r="A34" s="282" t="s">
        <v>64</v>
      </c>
      <c r="B34" s="283"/>
      <c r="C34" s="283"/>
      <c r="D34" s="283"/>
      <c r="E34" s="283"/>
      <c r="F34" s="283"/>
      <c r="G34" s="283"/>
      <c r="H34" s="308"/>
    </row>
    <row r="35" spans="1:8" s="10" customFormat="1" ht="14.25" customHeight="1">
      <c r="A35" s="6" t="s">
        <v>65</v>
      </c>
      <c r="B35" s="8">
        <v>1000</v>
      </c>
      <c r="C35" s="8" t="s">
        <v>3</v>
      </c>
      <c r="D35" s="7">
        <v>12</v>
      </c>
      <c r="E35" s="7" t="s">
        <v>4</v>
      </c>
      <c r="F35" s="8"/>
      <c r="G35" s="8"/>
      <c r="H35" s="9">
        <f>B35*D35</f>
        <v>12000</v>
      </c>
    </row>
    <row r="36" spans="1:8" s="10" customFormat="1" ht="14.25" customHeight="1">
      <c r="A36" s="2" t="s">
        <v>0</v>
      </c>
      <c r="B36" s="3"/>
      <c r="C36" s="3"/>
      <c r="D36" s="4"/>
      <c r="E36" s="4"/>
      <c r="F36" s="3"/>
      <c r="G36" s="3"/>
      <c r="H36" s="4">
        <v>12000</v>
      </c>
    </row>
    <row r="37" spans="1:8" s="10" customFormat="1" ht="14.25" customHeight="1">
      <c r="A37" s="2" t="s">
        <v>256</v>
      </c>
      <c r="B37" s="3"/>
      <c r="C37" s="3"/>
      <c r="D37" s="4"/>
      <c r="E37" s="4"/>
      <c r="F37" s="3"/>
      <c r="G37" s="3"/>
      <c r="H37" s="4">
        <v>12000</v>
      </c>
    </row>
    <row r="38" spans="1:8" s="10" customFormat="1" ht="14.25" customHeight="1">
      <c r="A38" s="282" t="s">
        <v>58</v>
      </c>
      <c r="B38" s="284"/>
      <c r="C38" s="284"/>
      <c r="D38" s="284"/>
      <c r="E38" s="284"/>
      <c r="F38" s="284"/>
      <c r="G38" s="284"/>
      <c r="H38" s="309"/>
    </row>
    <row r="39" spans="1:8" s="10" customFormat="1" ht="14.25" customHeight="1">
      <c r="A39" s="9" t="s">
        <v>16</v>
      </c>
      <c r="B39" s="12">
        <v>2155</v>
      </c>
      <c r="C39" s="12" t="s">
        <v>17</v>
      </c>
      <c r="D39" s="12">
        <v>0.7873</v>
      </c>
      <c r="E39" s="12" t="s">
        <v>3</v>
      </c>
      <c r="F39" s="12">
        <v>12</v>
      </c>
      <c r="G39" s="12" t="s">
        <v>4</v>
      </c>
      <c r="H39" s="13">
        <f>B39*D39*F39</f>
        <v>20360</v>
      </c>
    </row>
    <row r="40" spans="1:8" s="10" customFormat="1" ht="14.25" customHeight="1">
      <c r="A40" s="9" t="s">
        <v>18</v>
      </c>
      <c r="B40" s="5"/>
      <c r="C40" s="5"/>
      <c r="D40" s="12">
        <v>1817</v>
      </c>
      <c r="E40" s="12" t="s">
        <v>3</v>
      </c>
      <c r="F40" s="12">
        <v>12</v>
      </c>
      <c r="G40" s="12" t="s">
        <v>4</v>
      </c>
      <c r="H40" s="13">
        <f>D40*F40</f>
        <v>21804</v>
      </c>
    </row>
    <row r="41" spans="1:8" s="10" customFormat="1" ht="14.25" customHeight="1">
      <c r="A41" s="9" t="s">
        <v>570</v>
      </c>
      <c r="B41" s="5"/>
      <c r="C41" s="5"/>
      <c r="D41" s="12">
        <v>1200</v>
      </c>
      <c r="E41" s="12" t="s">
        <v>3</v>
      </c>
      <c r="F41" s="12">
        <v>12</v>
      </c>
      <c r="G41" s="12" t="s">
        <v>4</v>
      </c>
      <c r="H41" s="13">
        <f>D41*F41</f>
        <v>14400</v>
      </c>
    </row>
    <row r="42" spans="1:8" s="10" customFormat="1" ht="14.25" customHeight="1">
      <c r="A42" s="9" t="s">
        <v>34</v>
      </c>
      <c r="B42" s="5"/>
      <c r="C42" s="5"/>
      <c r="D42" s="24">
        <v>594.05</v>
      </c>
      <c r="E42" s="12" t="s">
        <v>3</v>
      </c>
      <c r="F42" s="12">
        <v>2</v>
      </c>
      <c r="G42" s="12" t="s">
        <v>7</v>
      </c>
      <c r="H42" s="13">
        <f>D42*F42</f>
        <v>1188</v>
      </c>
    </row>
    <row r="43" spans="1:8" s="10" customFormat="1" ht="14.25" customHeight="1">
      <c r="A43" s="9" t="s">
        <v>660</v>
      </c>
      <c r="B43" s="5"/>
      <c r="C43" s="5"/>
      <c r="D43" s="24">
        <v>1500</v>
      </c>
      <c r="E43" s="12" t="s">
        <v>3</v>
      </c>
      <c r="F43" s="12">
        <v>12</v>
      </c>
      <c r="G43" s="39" t="s">
        <v>4</v>
      </c>
      <c r="H43" s="13">
        <f>D43*F43</f>
        <v>18000</v>
      </c>
    </row>
    <row r="44" spans="1:8" s="10" customFormat="1" ht="14.25" customHeight="1">
      <c r="A44" s="9" t="s">
        <v>642</v>
      </c>
      <c r="B44" s="5"/>
      <c r="C44" s="5"/>
      <c r="D44" s="24">
        <v>3600</v>
      </c>
      <c r="E44" s="12" t="s">
        <v>3</v>
      </c>
      <c r="F44" s="12">
        <v>12</v>
      </c>
      <c r="G44" s="12" t="s">
        <v>4</v>
      </c>
      <c r="H44" s="13">
        <f>D44*F44</f>
        <v>43200</v>
      </c>
    </row>
    <row r="45" spans="1:8" s="10" customFormat="1" ht="14.25" customHeight="1">
      <c r="A45" s="6" t="s">
        <v>32</v>
      </c>
      <c r="B45" s="12"/>
      <c r="C45" s="12"/>
      <c r="D45" s="12">
        <v>10000</v>
      </c>
      <c r="E45" s="12" t="s">
        <v>3</v>
      </c>
      <c r="F45" s="12"/>
      <c r="G45" s="12"/>
      <c r="H45" s="12">
        <v>10000</v>
      </c>
    </row>
    <row r="46" spans="1:8" s="10" customFormat="1" ht="14.25" customHeight="1">
      <c r="A46" s="6" t="s">
        <v>33</v>
      </c>
      <c r="B46" s="126" t="s">
        <v>776</v>
      </c>
      <c r="C46" s="12"/>
      <c r="D46" s="12">
        <v>30000</v>
      </c>
      <c r="E46" s="12" t="s">
        <v>3</v>
      </c>
      <c r="F46" s="181" t="s">
        <v>794</v>
      </c>
      <c r="G46" s="12"/>
      <c r="H46" s="12">
        <f>30000+126000</f>
        <v>156000</v>
      </c>
    </row>
    <row r="47" spans="1:8" s="10" customFormat="1" ht="14.25" customHeight="1">
      <c r="A47" s="6" t="s">
        <v>52</v>
      </c>
      <c r="B47" s="12"/>
      <c r="C47" s="12"/>
      <c r="D47" s="12">
        <v>33000</v>
      </c>
      <c r="E47" s="12" t="s">
        <v>3</v>
      </c>
      <c r="F47" s="12"/>
      <c r="G47" s="12"/>
      <c r="H47" s="12">
        <f>D47</f>
        <v>33000</v>
      </c>
    </row>
    <row r="48" spans="1:8" s="10" customFormat="1" ht="14.25" customHeight="1">
      <c r="A48" s="6" t="s">
        <v>68</v>
      </c>
      <c r="B48" s="12"/>
      <c r="C48" s="12"/>
      <c r="D48" s="12">
        <v>50000</v>
      </c>
      <c r="E48" s="12" t="s">
        <v>3</v>
      </c>
      <c r="F48" s="12"/>
      <c r="G48" s="12"/>
      <c r="H48" s="12">
        <f>D48</f>
        <v>50000</v>
      </c>
    </row>
    <row r="49" spans="1:8" s="10" customFormat="1" ht="14.25" customHeight="1">
      <c r="A49" s="2" t="s">
        <v>0</v>
      </c>
      <c r="B49" s="3"/>
      <c r="C49" s="3"/>
      <c r="D49" s="4"/>
      <c r="E49" s="4"/>
      <c r="F49" s="3"/>
      <c r="G49" s="3"/>
      <c r="H49" s="4">
        <f>SUM(H39:H48)</f>
        <v>367952</v>
      </c>
    </row>
    <row r="50" spans="1:8" s="10" customFormat="1" ht="14.25" customHeight="1">
      <c r="A50" s="2" t="s">
        <v>256</v>
      </c>
      <c r="B50" s="3"/>
      <c r="C50" s="3"/>
      <c r="D50" s="4"/>
      <c r="E50" s="4"/>
      <c r="F50" s="3"/>
      <c r="G50" s="3"/>
      <c r="H50" s="4">
        <f>242000+126000</f>
        <v>368000</v>
      </c>
    </row>
    <row r="51" spans="1:8" s="10" customFormat="1" ht="14.25" customHeight="1">
      <c r="A51" s="282" t="s">
        <v>59</v>
      </c>
      <c r="B51" s="298"/>
      <c r="C51" s="298"/>
      <c r="D51" s="298"/>
      <c r="E51" s="298"/>
      <c r="F51" s="298"/>
      <c r="G51" s="298"/>
      <c r="H51" s="312"/>
    </row>
    <row r="52" spans="1:8" s="10" customFormat="1" ht="23.25" customHeight="1">
      <c r="A52" s="6" t="s">
        <v>36</v>
      </c>
      <c r="B52" s="7">
        <v>17</v>
      </c>
      <c r="C52" s="7" t="s">
        <v>2</v>
      </c>
      <c r="D52" s="9">
        <v>100</v>
      </c>
      <c r="E52" s="9" t="s">
        <v>63</v>
      </c>
      <c r="F52" s="7"/>
      <c r="G52" s="7"/>
      <c r="H52" s="9">
        <f>B52*D52</f>
        <v>1700</v>
      </c>
    </row>
    <row r="53" spans="1:8" s="10" customFormat="1" ht="14.25" customHeight="1">
      <c r="A53" s="6" t="s">
        <v>35</v>
      </c>
      <c r="B53" s="7">
        <v>2</v>
      </c>
      <c r="C53" s="7" t="s">
        <v>2</v>
      </c>
      <c r="D53" s="7">
        <v>350</v>
      </c>
      <c r="E53" s="8" t="s">
        <v>3</v>
      </c>
      <c r="F53" s="8"/>
      <c r="G53" s="8"/>
      <c r="H53" s="9">
        <f>B53*D53</f>
        <v>700</v>
      </c>
    </row>
    <row r="54" spans="1:8" s="10" customFormat="1" ht="24.75" customHeight="1">
      <c r="A54" s="6" t="s">
        <v>73</v>
      </c>
      <c r="B54" s="7"/>
      <c r="C54" s="7"/>
      <c r="D54" s="7"/>
      <c r="E54" s="8"/>
      <c r="F54" s="8"/>
      <c r="G54" s="8"/>
      <c r="H54" s="9">
        <v>11000</v>
      </c>
    </row>
    <row r="55" spans="1:8" s="10" customFormat="1" ht="14.25" customHeight="1">
      <c r="A55" s="6" t="s">
        <v>625</v>
      </c>
      <c r="B55" s="7">
        <v>2</v>
      </c>
      <c r="C55" s="7" t="s">
        <v>2</v>
      </c>
      <c r="D55" s="7">
        <v>1000</v>
      </c>
      <c r="E55" s="8" t="s">
        <v>3</v>
      </c>
      <c r="F55" s="8"/>
      <c r="G55" s="8"/>
      <c r="H55" s="9">
        <f aca="true" t="shared" si="0" ref="H55:H60">B55*D55</f>
        <v>2000</v>
      </c>
    </row>
    <row r="56" spans="1:8" s="10" customFormat="1" ht="24.75" customHeight="1">
      <c r="A56" s="6" t="s">
        <v>626</v>
      </c>
      <c r="B56" s="7">
        <v>2</v>
      </c>
      <c r="C56" s="8" t="s">
        <v>2</v>
      </c>
      <c r="D56" s="7">
        <v>500</v>
      </c>
      <c r="E56" s="8" t="s">
        <v>3</v>
      </c>
      <c r="F56" s="8"/>
      <c r="G56" s="8"/>
      <c r="H56" s="9">
        <f t="shared" si="0"/>
        <v>1000</v>
      </c>
    </row>
    <row r="57" spans="1:8" s="10" customFormat="1" ht="14.25" customHeight="1">
      <c r="A57" s="6" t="s">
        <v>628</v>
      </c>
      <c r="B57" s="7">
        <v>3</v>
      </c>
      <c r="C57" s="8" t="s">
        <v>2</v>
      </c>
      <c r="D57" s="7">
        <v>1000</v>
      </c>
      <c r="E57" s="8" t="s">
        <v>3</v>
      </c>
      <c r="F57" s="8"/>
      <c r="G57" s="8"/>
      <c r="H57" s="9">
        <f t="shared" si="0"/>
        <v>3000</v>
      </c>
    </row>
    <row r="58" spans="1:8" s="10" customFormat="1" ht="27.75" customHeight="1">
      <c r="A58" s="6" t="s">
        <v>629</v>
      </c>
      <c r="B58" s="7">
        <v>1</v>
      </c>
      <c r="C58" s="8" t="s">
        <v>2</v>
      </c>
      <c r="D58" s="7">
        <v>2700</v>
      </c>
      <c r="E58" s="8" t="s">
        <v>3</v>
      </c>
      <c r="F58" s="8"/>
      <c r="G58" s="8"/>
      <c r="H58" s="9">
        <f t="shared" si="0"/>
        <v>2700</v>
      </c>
    </row>
    <row r="59" spans="1:8" s="10" customFormat="1" ht="14.25" customHeight="1">
      <c r="A59" s="6" t="s">
        <v>627</v>
      </c>
      <c r="B59" s="7">
        <v>1</v>
      </c>
      <c r="C59" s="8" t="s">
        <v>2</v>
      </c>
      <c r="D59" s="7">
        <v>1000</v>
      </c>
      <c r="E59" s="8" t="s">
        <v>3</v>
      </c>
      <c r="F59" s="8"/>
      <c r="G59" s="8"/>
      <c r="H59" s="9">
        <f t="shared" si="0"/>
        <v>1000</v>
      </c>
    </row>
    <row r="60" spans="1:8" s="10" customFormat="1" ht="25.5" customHeight="1">
      <c r="A60" s="6" t="s">
        <v>714</v>
      </c>
      <c r="B60" s="7">
        <v>1</v>
      </c>
      <c r="C60" s="8" t="s">
        <v>2</v>
      </c>
      <c r="D60" s="8">
        <v>2880</v>
      </c>
      <c r="E60" s="8" t="s">
        <v>3</v>
      </c>
      <c r="F60" s="8"/>
      <c r="G60" s="8"/>
      <c r="H60" s="9">
        <f t="shared" si="0"/>
        <v>2880</v>
      </c>
    </row>
    <row r="61" spans="1:8" s="10" customFormat="1" ht="16.5" customHeight="1">
      <c r="A61" s="6" t="s">
        <v>721</v>
      </c>
      <c r="B61" s="7">
        <v>1</v>
      </c>
      <c r="C61" s="8" t="s">
        <v>2</v>
      </c>
      <c r="D61" s="8">
        <v>600</v>
      </c>
      <c r="E61" s="8" t="s">
        <v>3</v>
      </c>
      <c r="F61" s="8">
        <v>4</v>
      </c>
      <c r="G61" s="8" t="s">
        <v>5</v>
      </c>
      <c r="H61" s="9">
        <f>B61*D61*F61</f>
        <v>2400</v>
      </c>
    </row>
    <row r="62" spans="1:8" ht="14.25" customHeight="1">
      <c r="A62" s="2" t="s">
        <v>0</v>
      </c>
      <c r="B62" s="3"/>
      <c r="C62" s="3"/>
      <c r="D62" s="4"/>
      <c r="E62" s="4"/>
      <c r="F62" s="3"/>
      <c r="G62" s="3"/>
      <c r="H62" s="4">
        <f>SUM(H52:H61)</f>
        <v>28380</v>
      </c>
    </row>
    <row r="63" spans="1:8" ht="14.25" customHeight="1">
      <c r="A63" s="2" t="s">
        <v>256</v>
      </c>
      <c r="B63" s="3"/>
      <c r="C63" s="3"/>
      <c r="D63" s="4"/>
      <c r="E63" s="4"/>
      <c r="F63" s="3"/>
      <c r="G63" s="3"/>
      <c r="H63" s="4">
        <v>28000</v>
      </c>
    </row>
    <row r="64" spans="1:8" s="10" customFormat="1" ht="14.25" customHeight="1">
      <c r="A64" s="282" t="s">
        <v>19</v>
      </c>
      <c r="B64" s="283"/>
      <c r="C64" s="283"/>
      <c r="D64" s="283"/>
      <c r="E64" s="283"/>
      <c r="F64" s="283"/>
      <c r="G64" s="283"/>
      <c r="H64" s="283"/>
    </row>
    <row r="65" spans="1:8" ht="24.75" customHeight="1">
      <c r="A65" s="6" t="s">
        <v>257</v>
      </c>
      <c r="B65" s="8">
        <v>4</v>
      </c>
      <c r="C65" s="7" t="s">
        <v>20</v>
      </c>
      <c r="D65" s="7"/>
      <c r="E65" s="7"/>
      <c r="F65" s="8">
        <v>390.51</v>
      </c>
      <c r="G65" s="8" t="s">
        <v>3</v>
      </c>
      <c r="H65" s="7">
        <f>B65*F65</f>
        <v>1562</v>
      </c>
    </row>
    <row r="66" spans="1:8" ht="14.25" customHeight="1">
      <c r="A66" s="2" t="s">
        <v>0</v>
      </c>
      <c r="B66" s="4"/>
      <c r="C66" s="4"/>
      <c r="D66" s="4"/>
      <c r="E66" s="4"/>
      <c r="F66" s="3"/>
      <c r="G66" s="3"/>
      <c r="H66" s="4">
        <f>SUM(H65:H65)</f>
        <v>1562</v>
      </c>
    </row>
    <row r="67" spans="1:8" ht="14.25" customHeight="1">
      <c r="A67" s="2" t="s">
        <v>256</v>
      </c>
      <c r="B67" s="4"/>
      <c r="C67" s="4"/>
      <c r="D67" s="4"/>
      <c r="E67" s="4"/>
      <c r="F67" s="3"/>
      <c r="G67" s="3"/>
      <c r="H67" s="4">
        <v>2000</v>
      </c>
    </row>
    <row r="68" spans="1:8" ht="14.25" customHeight="1">
      <c r="A68" s="326" t="s">
        <v>624</v>
      </c>
      <c r="B68" s="326"/>
      <c r="C68" s="326"/>
      <c r="D68" s="326"/>
      <c r="E68" s="326"/>
      <c r="F68" s="326"/>
      <c r="G68" s="326"/>
      <c r="H68" s="326"/>
    </row>
    <row r="69" spans="1:8" ht="14.25" customHeight="1">
      <c r="A69" s="65" t="s">
        <v>702</v>
      </c>
      <c r="B69" s="58">
        <v>6</v>
      </c>
      <c r="C69" s="58" t="s">
        <v>6</v>
      </c>
      <c r="D69" s="58"/>
      <c r="E69" s="58"/>
      <c r="F69" s="58">
        <v>5100</v>
      </c>
      <c r="G69" s="58" t="s">
        <v>3</v>
      </c>
      <c r="H69" s="58">
        <f>B69*F69</f>
        <v>30600</v>
      </c>
    </row>
    <row r="70" spans="1:8" ht="14.25" customHeight="1">
      <c r="A70" s="65" t="s">
        <v>706</v>
      </c>
      <c r="B70" s="58">
        <v>1</v>
      </c>
      <c r="C70" s="58" t="s">
        <v>6</v>
      </c>
      <c r="D70" s="58"/>
      <c r="E70" s="58"/>
      <c r="F70" s="58">
        <v>7400</v>
      </c>
      <c r="G70" s="58" t="s">
        <v>3</v>
      </c>
      <c r="H70" s="58">
        <f>B70*F70</f>
        <v>7400</v>
      </c>
    </row>
    <row r="71" spans="1:8" ht="14.25" customHeight="1">
      <c r="A71" s="6" t="s">
        <v>709</v>
      </c>
      <c r="B71" s="63">
        <v>1</v>
      </c>
      <c r="C71" s="58" t="s">
        <v>6</v>
      </c>
      <c r="D71" s="63"/>
      <c r="E71" s="63"/>
      <c r="F71" s="70">
        <v>20000</v>
      </c>
      <c r="G71" s="58" t="s">
        <v>3</v>
      </c>
      <c r="H71" s="58">
        <f>B71*F71</f>
        <v>20000</v>
      </c>
    </row>
    <row r="72" spans="1:8" ht="14.25" customHeight="1">
      <c r="A72" s="2" t="s">
        <v>616</v>
      </c>
      <c r="B72" s="4"/>
      <c r="C72" s="4"/>
      <c r="D72" s="4"/>
      <c r="E72" s="4"/>
      <c r="F72" s="3"/>
      <c r="G72" s="3"/>
      <c r="H72" s="4">
        <f>H69+H70+H71</f>
        <v>58000</v>
      </c>
    </row>
    <row r="73" spans="1:8" ht="14.25" customHeight="1">
      <c r="A73" s="2" t="s">
        <v>256</v>
      </c>
      <c r="B73" s="4"/>
      <c r="C73" s="4"/>
      <c r="D73" s="4"/>
      <c r="E73" s="4"/>
      <c r="F73" s="3"/>
      <c r="G73" s="3"/>
      <c r="H73" s="4">
        <v>58000</v>
      </c>
    </row>
    <row r="74" spans="1:8" ht="14.25" customHeight="1">
      <c r="A74" s="300" t="s">
        <v>21</v>
      </c>
      <c r="B74" s="300"/>
      <c r="C74" s="300"/>
      <c r="D74" s="300"/>
      <c r="E74" s="300"/>
      <c r="F74" s="300"/>
      <c r="G74" s="300"/>
      <c r="H74" s="300"/>
    </row>
    <row r="75" spans="1:8" ht="14.25" customHeight="1">
      <c r="A75" s="297" t="s">
        <v>22</v>
      </c>
      <c r="B75" s="306"/>
      <c r="C75" s="306"/>
      <c r="D75" s="306"/>
      <c r="E75" s="306"/>
      <c r="F75" s="306"/>
      <c r="G75" s="306"/>
      <c r="H75" s="313"/>
    </row>
    <row r="76" spans="1:8" ht="14.25" customHeight="1">
      <c r="A76" s="2" t="s">
        <v>38</v>
      </c>
      <c r="B76" s="7"/>
      <c r="C76" s="7"/>
      <c r="D76" s="15"/>
      <c r="E76" s="12"/>
      <c r="F76" s="16"/>
      <c r="G76" s="8"/>
      <c r="H76" s="9"/>
    </row>
    <row r="77" spans="1:8" ht="14.25" customHeight="1">
      <c r="A77" s="6" t="s">
        <v>75</v>
      </c>
      <c r="B77" s="7">
        <v>113</v>
      </c>
      <c r="C77" s="7" t="s">
        <v>2</v>
      </c>
      <c r="D77" s="15">
        <v>153</v>
      </c>
      <c r="E77" s="12" t="s">
        <v>77</v>
      </c>
      <c r="F77" s="16"/>
      <c r="G77" s="8">
        <v>5.45</v>
      </c>
      <c r="H77" s="7">
        <f>B77*D77*G77</f>
        <v>94225</v>
      </c>
    </row>
    <row r="78" spans="1:8" ht="14.25" customHeight="1">
      <c r="A78" s="17" t="s">
        <v>81</v>
      </c>
      <c r="B78" s="7">
        <v>28</v>
      </c>
      <c r="C78" s="7" t="s">
        <v>2</v>
      </c>
      <c r="D78" s="15">
        <v>153</v>
      </c>
      <c r="E78" s="12" t="s">
        <v>23</v>
      </c>
      <c r="F78" s="16">
        <v>17</v>
      </c>
      <c r="G78" s="8" t="s">
        <v>3</v>
      </c>
      <c r="H78" s="9">
        <f>B78*D78*F78</f>
        <v>72828</v>
      </c>
    </row>
    <row r="79" spans="1:8" ht="14.25" customHeight="1">
      <c r="A79" s="17" t="s">
        <v>740</v>
      </c>
      <c r="B79" s="7">
        <v>13</v>
      </c>
      <c r="C79" s="7" t="s">
        <v>2</v>
      </c>
      <c r="D79" s="15">
        <v>68</v>
      </c>
      <c r="E79" s="12" t="s">
        <v>23</v>
      </c>
      <c r="F79" s="16">
        <v>17</v>
      </c>
      <c r="G79" s="8" t="s">
        <v>3</v>
      </c>
      <c r="H79" s="9">
        <f>B79*D79*F79</f>
        <v>15028</v>
      </c>
    </row>
    <row r="80" spans="1:8" ht="14.25" customHeight="1">
      <c r="A80" s="17" t="s">
        <v>39</v>
      </c>
      <c r="B80" s="7">
        <v>4</v>
      </c>
      <c r="C80" s="7" t="s">
        <v>2</v>
      </c>
      <c r="D80" s="15">
        <v>153</v>
      </c>
      <c r="E80" s="12" t="s">
        <v>23</v>
      </c>
      <c r="F80" s="16">
        <v>7.1</v>
      </c>
      <c r="G80" s="8" t="s">
        <v>3</v>
      </c>
      <c r="H80" s="8">
        <f>B80*D80*F80</f>
        <v>4345.2</v>
      </c>
    </row>
    <row r="81" spans="1:8" ht="14.25" customHeight="1">
      <c r="A81" s="294" t="s">
        <v>41</v>
      </c>
      <c r="B81" s="295"/>
      <c r="C81" s="295"/>
      <c r="D81" s="295"/>
      <c r="E81" s="295"/>
      <c r="F81" s="295"/>
      <c r="G81" s="296"/>
      <c r="H81" s="4">
        <f>SUM(H76:H80)</f>
        <v>186426</v>
      </c>
    </row>
    <row r="82" spans="1:8" ht="14.25" customHeight="1">
      <c r="A82" s="297" t="s">
        <v>43</v>
      </c>
      <c r="B82" s="298"/>
      <c r="C82" s="298"/>
      <c r="D82" s="298"/>
      <c r="E82" s="298"/>
      <c r="F82" s="298"/>
      <c r="G82" s="298"/>
      <c r="H82" s="312"/>
    </row>
    <row r="83" spans="1:8" ht="14.25" customHeight="1">
      <c r="A83" s="1" t="s">
        <v>45</v>
      </c>
      <c r="B83" s="32">
        <v>113</v>
      </c>
      <c r="C83" s="33" t="s">
        <v>2</v>
      </c>
      <c r="D83" s="32">
        <v>0.07</v>
      </c>
      <c r="E83" s="33" t="s">
        <v>44</v>
      </c>
      <c r="F83" s="32">
        <v>120</v>
      </c>
      <c r="G83" s="8" t="s">
        <v>5</v>
      </c>
      <c r="H83" s="8">
        <f>B83*D83*F83</f>
        <v>949.2</v>
      </c>
    </row>
    <row r="84" spans="1:8" ht="14.25" customHeight="1">
      <c r="A84" s="2" t="s">
        <v>50</v>
      </c>
      <c r="B84" s="34">
        <f>H83</f>
        <v>949.2</v>
      </c>
      <c r="C84" s="33" t="s">
        <v>44</v>
      </c>
      <c r="D84" s="34">
        <v>2.5</v>
      </c>
      <c r="E84" s="33" t="s">
        <v>44</v>
      </c>
      <c r="F84" s="34">
        <v>4.5</v>
      </c>
      <c r="G84" s="8" t="s">
        <v>3</v>
      </c>
      <c r="H84" s="3">
        <f>B84/D84*F84</f>
        <v>1708.56</v>
      </c>
    </row>
    <row r="85" spans="1:8" ht="14.25" customHeight="1">
      <c r="A85" s="14"/>
      <c r="B85" s="31"/>
      <c r="C85" s="31"/>
      <c r="D85" s="306"/>
      <c r="E85" s="306"/>
      <c r="F85" s="31"/>
      <c r="G85" s="31"/>
      <c r="H85" s="18"/>
    </row>
    <row r="86" spans="1:8" ht="14.25" customHeight="1">
      <c r="A86" s="2" t="s">
        <v>24</v>
      </c>
      <c r="B86" s="4" t="s">
        <v>25</v>
      </c>
      <c r="C86" s="4"/>
      <c r="D86" s="314" t="s">
        <v>26</v>
      </c>
      <c r="E86" s="315"/>
      <c r="F86" s="19" t="s">
        <v>27</v>
      </c>
      <c r="G86" s="3"/>
      <c r="H86" s="5" t="s">
        <v>28</v>
      </c>
    </row>
    <row r="87" spans="1:8" ht="14.25" customHeight="1">
      <c r="A87" s="297" t="s">
        <v>79</v>
      </c>
      <c r="B87" s="298"/>
      <c r="C87" s="298"/>
      <c r="D87" s="298"/>
      <c r="E87" s="298"/>
      <c r="F87" s="298"/>
      <c r="G87" s="298"/>
      <c r="H87" s="312"/>
    </row>
    <row r="88" spans="1:8" ht="12" customHeight="1">
      <c r="A88" s="6" t="s">
        <v>79</v>
      </c>
      <c r="B88" s="7">
        <v>90</v>
      </c>
      <c r="C88" s="7" t="s">
        <v>80</v>
      </c>
      <c r="D88" s="303">
        <v>0.315</v>
      </c>
      <c r="E88" s="304"/>
      <c r="F88" s="8" t="s">
        <v>42</v>
      </c>
      <c r="G88" s="8"/>
      <c r="H88" s="9">
        <f>D88*B88</f>
        <v>28.35</v>
      </c>
    </row>
    <row r="89" spans="1:8" ht="12" customHeight="1">
      <c r="A89" s="6"/>
      <c r="B89" s="35">
        <f>H88</f>
        <v>28.35</v>
      </c>
      <c r="C89" s="7" t="s">
        <v>42</v>
      </c>
      <c r="D89" s="20">
        <v>12</v>
      </c>
      <c r="E89" s="40" t="s">
        <v>46</v>
      </c>
      <c r="F89" s="8">
        <v>27.4</v>
      </c>
      <c r="G89" s="8" t="s">
        <v>3</v>
      </c>
      <c r="H89" s="8">
        <f>B89*D89*F89</f>
        <v>9321.48</v>
      </c>
    </row>
    <row r="90" spans="1:8" ht="14.25" customHeight="1">
      <c r="A90" s="2" t="s">
        <v>29</v>
      </c>
      <c r="B90" s="7"/>
      <c r="C90" s="7"/>
      <c r="D90" s="303"/>
      <c r="E90" s="304"/>
      <c r="F90" s="8"/>
      <c r="G90" s="8"/>
      <c r="H90" s="4">
        <f>H89</f>
        <v>9321</v>
      </c>
    </row>
    <row r="91" spans="1:8" ht="14.25" customHeight="1">
      <c r="A91" s="297" t="s">
        <v>30</v>
      </c>
      <c r="B91" s="298"/>
      <c r="C91" s="298"/>
      <c r="D91" s="298"/>
      <c r="E91" s="298"/>
      <c r="F91" s="298"/>
      <c r="G91" s="298"/>
      <c r="H91" s="312"/>
    </row>
    <row r="92" spans="1:8" ht="12" customHeight="1">
      <c r="A92" s="6" t="s">
        <v>122</v>
      </c>
      <c r="B92" s="32">
        <v>3</v>
      </c>
      <c r="C92" s="33" t="s">
        <v>6</v>
      </c>
      <c r="D92" s="32">
        <v>9</v>
      </c>
      <c r="E92" s="33" t="s">
        <v>4</v>
      </c>
      <c r="F92" s="32">
        <v>8</v>
      </c>
      <c r="G92" s="33" t="s">
        <v>3</v>
      </c>
      <c r="H92" s="32">
        <f aca="true" t="shared" si="1" ref="H92:H97">B92*D92*F92</f>
        <v>216</v>
      </c>
    </row>
    <row r="93" spans="1:8" ht="12" customHeight="1">
      <c r="A93" s="6" t="s">
        <v>234</v>
      </c>
      <c r="B93" s="32">
        <v>10</v>
      </c>
      <c r="C93" s="33" t="s">
        <v>6</v>
      </c>
      <c r="D93" s="32">
        <v>9</v>
      </c>
      <c r="E93" s="33" t="s">
        <v>4</v>
      </c>
      <c r="F93" s="32">
        <v>12</v>
      </c>
      <c r="G93" s="33" t="s">
        <v>3</v>
      </c>
      <c r="H93" s="32">
        <f t="shared" si="1"/>
        <v>1080</v>
      </c>
    </row>
    <row r="94" spans="1:8" ht="12" customHeight="1">
      <c r="A94" s="6" t="s">
        <v>235</v>
      </c>
      <c r="B94" s="32">
        <v>1</v>
      </c>
      <c r="C94" s="33" t="s">
        <v>6</v>
      </c>
      <c r="D94" s="32">
        <v>9</v>
      </c>
      <c r="E94" s="33" t="s">
        <v>4</v>
      </c>
      <c r="F94" s="32">
        <v>15</v>
      </c>
      <c r="G94" s="33" t="s">
        <v>3</v>
      </c>
      <c r="H94" s="32">
        <f t="shared" si="1"/>
        <v>135</v>
      </c>
    </row>
    <row r="95" spans="1:8" ht="12" customHeight="1">
      <c r="A95" s="6" t="s">
        <v>200</v>
      </c>
      <c r="B95" s="32">
        <v>2</v>
      </c>
      <c r="C95" s="33" t="s">
        <v>6</v>
      </c>
      <c r="D95" s="32">
        <v>5</v>
      </c>
      <c r="E95" s="33" t="s">
        <v>4</v>
      </c>
      <c r="F95" s="32">
        <v>33</v>
      </c>
      <c r="G95" s="33" t="s">
        <v>3</v>
      </c>
      <c r="H95" s="32">
        <f t="shared" si="1"/>
        <v>330</v>
      </c>
    </row>
    <row r="96" spans="1:8" ht="12" customHeight="1">
      <c r="A96" s="6" t="s">
        <v>210</v>
      </c>
      <c r="B96" s="32">
        <v>2</v>
      </c>
      <c r="C96" s="33" t="s">
        <v>6</v>
      </c>
      <c r="D96" s="32">
        <v>9</v>
      </c>
      <c r="E96" s="33" t="s">
        <v>4</v>
      </c>
      <c r="F96" s="32">
        <v>33</v>
      </c>
      <c r="G96" s="33" t="s">
        <v>3</v>
      </c>
      <c r="H96" s="32">
        <f t="shared" si="1"/>
        <v>594</v>
      </c>
    </row>
    <row r="97" spans="1:8" ht="12" customHeight="1">
      <c r="A97" s="6" t="s">
        <v>125</v>
      </c>
      <c r="B97" s="32">
        <v>2</v>
      </c>
      <c r="C97" s="33" t="s">
        <v>6</v>
      </c>
      <c r="D97" s="32">
        <v>12</v>
      </c>
      <c r="E97" s="33" t="s">
        <v>4</v>
      </c>
      <c r="F97" s="32">
        <v>35</v>
      </c>
      <c r="G97" s="33" t="s">
        <v>3</v>
      </c>
      <c r="H97" s="32">
        <f t="shared" si="1"/>
        <v>840</v>
      </c>
    </row>
    <row r="98" spans="1:8" ht="12" customHeight="1">
      <c r="A98" s="6" t="s">
        <v>104</v>
      </c>
      <c r="B98" s="32">
        <v>84</v>
      </c>
      <c r="C98" s="33" t="s">
        <v>6</v>
      </c>
      <c r="D98" s="32"/>
      <c r="E98" s="33"/>
      <c r="F98" s="32">
        <v>45</v>
      </c>
      <c r="G98" s="33" t="s">
        <v>3</v>
      </c>
      <c r="H98" s="32">
        <f aca="true" t="shared" si="2" ref="H98:H119">B98*F98</f>
        <v>3780</v>
      </c>
    </row>
    <row r="99" spans="1:8" ht="12" customHeight="1">
      <c r="A99" s="6" t="s">
        <v>107</v>
      </c>
      <c r="B99" s="32">
        <v>2</v>
      </c>
      <c r="C99" s="33" t="s">
        <v>6</v>
      </c>
      <c r="D99" s="32"/>
      <c r="E99" s="33"/>
      <c r="F99" s="32">
        <v>502</v>
      </c>
      <c r="G99" s="33" t="s">
        <v>3</v>
      </c>
      <c r="H99" s="32">
        <f t="shared" si="2"/>
        <v>1004</v>
      </c>
    </row>
    <row r="100" spans="1:8" ht="12" customHeight="1">
      <c r="A100" s="6" t="s">
        <v>47</v>
      </c>
      <c r="B100" s="32">
        <v>2</v>
      </c>
      <c r="C100" s="33" t="s">
        <v>6</v>
      </c>
      <c r="D100" s="32"/>
      <c r="E100" s="33"/>
      <c r="F100" s="32">
        <v>160</v>
      </c>
      <c r="G100" s="33" t="s">
        <v>3</v>
      </c>
      <c r="H100" s="32">
        <f t="shared" si="2"/>
        <v>320</v>
      </c>
    </row>
    <row r="101" spans="1:8" ht="12" customHeight="1">
      <c r="A101" s="6" t="s">
        <v>47</v>
      </c>
      <c r="B101" s="32">
        <v>6</v>
      </c>
      <c r="C101" s="33" t="s">
        <v>6</v>
      </c>
      <c r="D101" s="32"/>
      <c r="E101" s="33"/>
      <c r="F101" s="32">
        <v>250</v>
      </c>
      <c r="G101" s="33" t="s">
        <v>3</v>
      </c>
      <c r="H101" s="32">
        <f t="shared" si="2"/>
        <v>1500</v>
      </c>
    </row>
    <row r="102" spans="1:8" ht="12" customHeight="1">
      <c r="A102" s="6" t="s">
        <v>97</v>
      </c>
      <c r="B102" s="32">
        <v>10</v>
      </c>
      <c r="C102" s="33" t="s">
        <v>6</v>
      </c>
      <c r="D102" s="32"/>
      <c r="E102" s="33"/>
      <c r="F102" s="32">
        <v>125</v>
      </c>
      <c r="G102" s="33" t="s">
        <v>3</v>
      </c>
      <c r="H102" s="32">
        <f t="shared" si="2"/>
        <v>1250</v>
      </c>
    </row>
    <row r="103" spans="1:8" ht="12" customHeight="1">
      <c r="A103" s="6" t="s">
        <v>96</v>
      </c>
      <c r="B103" s="32">
        <v>4</v>
      </c>
      <c r="C103" s="33" t="s">
        <v>6</v>
      </c>
      <c r="D103" s="32"/>
      <c r="E103" s="33"/>
      <c r="F103" s="32">
        <v>110</v>
      </c>
      <c r="G103" s="33" t="s">
        <v>3</v>
      </c>
      <c r="H103" s="32">
        <f t="shared" si="2"/>
        <v>440</v>
      </c>
    </row>
    <row r="104" spans="1:8" ht="12" customHeight="1">
      <c r="A104" s="6" t="s">
        <v>129</v>
      </c>
      <c r="B104" s="32">
        <v>3</v>
      </c>
      <c r="C104" s="33" t="s">
        <v>6</v>
      </c>
      <c r="D104" s="32"/>
      <c r="E104" s="33"/>
      <c r="F104" s="32">
        <v>65</v>
      </c>
      <c r="G104" s="33" t="s">
        <v>3</v>
      </c>
      <c r="H104" s="32">
        <f t="shared" si="2"/>
        <v>195</v>
      </c>
    </row>
    <row r="105" spans="1:8" ht="12" customHeight="1">
      <c r="A105" s="6" t="s">
        <v>130</v>
      </c>
      <c r="B105" s="32">
        <v>3</v>
      </c>
      <c r="C105" s="33" t="s">
        <v>6</v>
      </c>
      <c r="D105" s="32"/>
      <c r="E105" s="33"/>
      <c r="F105" s="32">
        <v>233</v>
      </c>
      <c r="G105" s="33" t="s">
        <v>3</v>
      </c>
      <c r="H105" s="32">
        <f t="shared" si="2"/>
        <v>699</v>
      </c>
    </row>
    <row r="106" spans="1:8" ht="12" customHeight="1">
      <c r="A106" s="6" t="s">
        <v>131</v>
      </c>
      <c r="B106" s="32">
        <v>3</v>
      </c>
      <c r="C106" s="33" t="s">
        <v>6</v>
      </c>
      <c r="D106" s="32"/>
      <c r="E106" s="33"/>
      <c r="F106" s="32">
        <v>268</v>
      </c>
      <c r="G106" s="33" t="s">
        <v>3</v>
      </c>
      <c r="H106" s="32">
        <f t="shared" si="2"/>
        <v>804</v>
      </c>
    </row>
    <row r="107" spans="1:8" ht="12" customHeight="1">
      <c r="A107" s="6" t="s">
        <v>236</v>
      </c>
      <c r="B107" s="32">
        <v>8</v>
      </c>
      <c r="C107" s="33" t="s">
        <v>6</v>
      </c>
      <c r="D107" s="32"/>
      <c r="E107" s="33"/>
      <c r="F107" s="32">
        <v>16</v>
      </c>
      <c r="G107" s="33" t="s">
        <v>3</v>
      </c>
      <c r="H107" s="32">
        <f t="shared" si="2"/>
        <v>128</v>
      </c>
    </row>
    <row r="108" spans="1:8" ht="12" customHeight="1">
      <c r="A108" s="6" t="s">
        <v>133</v>
      </c>
      <c r="B108" s="32">
        <v>8</v>
      </c>
      <c r="C108" s="33" t="s">
        <v>6</v>
      </c>
      <c r="D108" s="32"/>
      <c r="E108" s="33"/>
      <c r="F108" s="32">
        <v>40</v>
      </c>
      <c r="G108" s="33" t="s">
        <v>3</v>
      </c>
      <c r="H108" s="32">
        <f t="shared" si="2"/>
        <v>320</v>
      </c>
    </row>
    <row r="109" spans="1:8" ht="12" customHeight="1">
      <c r="A109" s="6" t="s">
        <v>237</v>
      </c>
      <c r="B109" s="32">
        <v>1</v>
      </c>
      <c r="C109" s="33" t="s">
        <v>6</v>
      </c>
      <c r="D109" s="32"/>
      <c r="E109" s="33"/>
      <c r="F109" s="32">
        <v>350</v>
      </c>
      <c r="G109" s="33" t="s">
        <v>3</v>
      </c>
      <c r="H109" s="32">
        <f t="shared" si="2"/>
        <v>350</v>
      </c>
    </row>
    <row r="110" spans="1:8" ht="12" customHeight="1">
      <c r="A110" s="6" t="s">
        <v>134</v>
      </c>
      <c r="B110" s="32">
        <v>2</v>
      </c>
      <c r="C110" s="33" t="s">
        <v>6</v>
      </c>
      <c r="D110" s="32"/>
      <c r="E110" s="33"/>
      <c r="F110" s="32">
        <v>160</v>
      </c>
      <c r="G110" s="33" t="s">
        <v>3</v>
      </c>
      <c r="H110" s="32">
        <f t="shared" si="2"/>
        <v>320</v>
      </c>
    </row>
    <row r="111" spans="1:8" ht="12" customHeight="1">
      <c r="A111" s="6" t="s">
        <v>238</v>
      </c>
      <c r="B111" s="32">
        <v>30</v>
      </c>
      <c r="C111" s="33" t="s">
        <v>6</v>
      </c>
      <c r="D111" s="32"/>
      <c r="E111" s="33"/>
      <c r="F111" s="32">
        <v>6.5</v>
      </c>
      <c r="G111" s="33" t="s">
        <v>3</v>
      </c>
      <c r="H111" s="32">
        <f t="shared" si="2"/>
        <v>195</v>
      </c>
    </row>
    <row r="112" spans="1:8" ht="12" customHeight="1">
      <c r="A112" s="6" t="s">
        <v>135</v>
      </c>
      <c r="B112" s="32">
        <v>5</v>
      </c>
      <c r="C112" s="33" t="s">
        <v>6</v>
      </c>
      <c r="D112" s="32"/>
      <c r="E112" s="33"/>
      <c r="F112" s="32">
        <v>300</v>
      </c>
      <c r="G112" s="33" t="s">
        <v>3</v>
      </c>
      <c r="H112" s="32">
        <f t="shared" si="2"/>
        <v>1500</v>
      </c>
    </row>
    <row r="113" spans="1:8" ht="12" customHeight="1">
      <c r="A113" s="6" t="s">
        <v>240</v>
      </c>
      <c r="B113" s="32">
        <v>150</v>
      </c>
      <c r="C113" s="33" t="s">
        <v>6</v>
      </c>
      <c r="D113" s="32"/>
      <c r="E113" s="33"/>
      <c r="F113" s="32">
        <v>4</v>
      </c>
      <c r="G113" s="33" t="s">
        <v>3</v>
      </c>
      <c r="H113" s="32">
        <f t="shared" si="2"/>
        <v>600</v>
      </c>
    </row>
    <row r="114" spans="1:8" ht="12" customHeight="1">
      <c r="A114" s="6" t="s">
        <v>241</v>
      </c>
      <c r="B114" s="32">
        <v>3</v>
      </c>
      <c r="C114" s="33" t="s">
        <v>6</v>
      </c>
      <c r="D114" s="32"/>
      <c r="E114" s="33"/>
      <c r="F114" s="32">
        <v>400</v>
      </c>
      <c r="G114" s="33" t="s">
        <v>3</v>
      </c>
      <c r="H114" s="32">
        <f t="shared" si="2"/>
        <v>1200</v>
      </c>
    </row>
    <row r="115" spans="1:8" ht="12" customHeight="1">
      <c r="A115" s="6" t="s">
        <v>138</v>
      </c>
      <c r="B115" s="32">
        <v>6</v>
      </c>
      <c r="C115" s="33" t="s">
        <v>6</v>
      </c>
      <c r="D115" s="32"/>
      <c r="E115" s="33"/>
      <c r="F115" s="32">
        <v>400</v>
      </c>
      <c r="G115" s="33" t="s">
        <v>3</v>
      </c>
      <c r="H115" s="32">
        <f t="shared" si="2"/>
        <v>2400</v>
      </c>
    </row>
    <row r="116" spans="1:8" ht="12" customHeight="1">
      <c r="A116" s="6" t="s">
        <v>98</v>
      </c>
      <c r="B116" s="32">
        <v>11</v>
      </c>
      <c r="C116" s="33" t="s">
        <v>6</v>
      </c>
      <c r="D116" s="32"/>
      <c r="E116" s="33"/>
      <c r="F116" s="32">
        <v>30</v>
      </c>
      <c r="G116" s="33" t="s">
        <v>3</v>
      </c>
      <c r="H116" s="32">
        <f t="shared" si="2"/>
        <v>330</v>
      </c>
    </row>
    <row r="117" spans="1:8" ht="12" customHeight="1">
      <c r="A117" s="6" t="s">
        <v>242</v>
      </c>
      <c r="B117" s="32">
        <v>2</v>
      </c>
      <c r="C117" s="33" t="s">
        <v>6</v>
      </c>
      <c r="D117" s="32"/>
      <c r="E117" s="33"/>
      <c r="F117" s="32">
        <v>45</v>
      </c>
      <c r="G117" s="33" t="s">
        <v>3</v>
      </c>
      <c r="H117" s="32">
        <f t="shared" si="2"/>
        <v>90</v>
      </c>
    </row>
    <row r="118" spans="1:8" ht="12" customHeight="1">
      <c r="A118" s="6" t="s">
        <v>244</v>
      </c>
      <c r="B118" s="32">
        <v>20</v>
      </c>
      <c r="C118" s="33" t="s">
        <v>6</v>
      </c>
      <c r="D118" s="32"/>
      <c r="E118" s="33"/>
      <c r="F118" s="32">
        <v>30</v>
      </c>
      <c r="G118" s="33" t="s">
        <v>3</v>
      </c>
      <c r="H118" s="32">
        <f t="shared" si="2"/>
        <v>600</v>
      </c>
    </row>
    <row r="119" spans="1:8" ht="12" customHeight="1">
      <c r="A119" s="6" t="s">
        <v>243</v>
      </c>
      <c r="B119" s="32">
        <v>3</v>
      </c>
      <c r="C119" s="33" t="s">
        <v>6</v>
      </c>
      <c r="D119" s="32"/>
      <c r="E119" s="33"/>
      <c r="F119" s="32">
        <v>60</v>
      </c>
      <c r="G119" s="33" t="s">
        <v>3</v>
      </c>
      <c r="H119" s="32">
        <f t="shared" si="2"/>
        <v>180</v>
      </c>
    </row>
    <row r="120" spans="1:8" ht="12" customHeight="1">
      <c r="A120" s="2" t="s">
        <v>29</v>
      </c>
      <c r="B120" s="60"/>
      <c r="C120" s="62"/>
      <c r="D120" s="60"/>
      <c r="E120" s="62"/>
      <c r="F120" s="60"/>
      <c r="G120" s="62"/>
      <c r="H120" s="96">
        <f>SUM(H92:H119)</f>
        <v>21400</v>
      </c>
    </row>
    <row r="121" spans="1:8" s="10" customFormat="1" ht="14.25" customHeight="1">
      <c r="A121" s="2" t="s">
        <v>256</v>
      </c>
      <c r="B121" s="96"/>
      <c r="C121" s="97"/>
      <c r="D121" s="96"/>
      <c r="E121" s="97"/>
      <c r="F121" s="96"/>
      <c r="G121" s="97"/>
      <c r="H121" s="98">
        <v>21400</v>
      </c>
    </row>
    <row r="122" spans="1:8" s="10" customFormat="1" ht="14.25" customHeight="1">
      <c r="A122" s="297" t="s">
        <v>511</v>
      </c>
      <c r="B122" s="320"/>
      <c r="C122" s="320"/>
      <c r="D122" s="320"/>
      <c r="E122" s="320"/>
      <c r="F122" s="320"/>
      <c r="G122" s="320"/>
      <c r="H122" s="321"/>
    </row>
    <row r="123" spans="1:8" ht="12" customHeight="1">
      <c r="A123" s="6" t="s">
        <v>205</v>
      </c>
      <c r="B123" s="32">
        <v>5</v>
      </c>
      <c r="C123" s="33" t="s">
        <v>6</v>
      </c>
      <c r="D123" s="32"/>
      <c r="E123" s="33"/>
      <c r="F123" s="32">
        <v>81</v>
      </c>
      <c r="G123" s="33" t="s">
        <v>3</v>
      </c>
      <c r="H123" s="32">
        <f aca="true" t="shared" si="3" ref="H123:H141">B123*F123</f>
        <v>405</v>
      </c>
    </row>
    <row r="124" spans="1:8" ht="12" customHeight="1">
      <c r="A124" s="6" t="s">
        <v>140</v>
      </c>
      <c r="B124" s="32">
        <v>17</v>
      </c>
      <c r="C124" s="33" t="s">
        <v>6</v>
      </c>
      <c r="D124" s="32"/>
      <c r="E124" s="33"/>
      <c r="F124" s="32">
        <v>24</v>
      </c>
      <c r="G124" s="33" t="s">
        <v>3</v>
      </c>
      <c r="H124" s="32">
        <f t="shared" si="3"/>
        <v>408</v>
      </c>
    </row>
    <row r="125" spans="1:8" ht="12" customHeight="1">
      <c r="A125" s="6" t="s">
        <v>250</v>
      </c>
      <c r="B125" s="32">
        <v>1</v>
      </c>
      <c r="C125" s="33" t="s">
        <v>6</v>
      </c>
      <c r="D125" s="32"/>
      <c r="E125" s="33"/>
      <c r="F125" s="32">
        <v>700</v>
      </c>
      <c r="G125" s="33" t="s">
        <v>3</v>
      </c>
      <c r="H125" s="32">
        <f t="shared" si="3"/>
        <v>700</v>
      </c>
    </row>
    <row r="126" spans="1:8" ht="12" customHeight="1">
      <c r="A126" s="6" t="s">
        <v>116</v>
      </c>
      <c r="B126" s="32">
        <v>3</v>
      </c>
      <c r="C126" s="33" t="s">
        <v>6</v>
      </c>
      <c r="D126" s="32"/>
      <c r="E126" s="33"/>
      <c r="F126" s="32">
        <v>278</v>
      </c>
      <c r="G126" s="33" t="s">
        <v>3</v>
      </c>
      <c r="H126" s="32">
        <f t="shared" si="3"/>
        <v>834</v>
      </c>
    </row>
    <row r="127" spans="1:8" ht="12" customHeight="1">
      <c r="A127" s="6" t="s">
        <v>142</v>
      </c>
      <c r="B127" s="32">
        <v>8</v>
      </c>
      <c r="C127" s="33" t="s">
        <v>6</v>
      </c>
      <c r="D127" s="32"/>
      <c r="E127" s="33"/>
      <c r="F127" s="32">
        <v>280</v>
      </c>
      <c r="G127" s="33" t="s">
        <v>3</v>
      </c>
      <c r="H127" s="32">
        <f t="shared" si="3"/>
        <v>2240</v>
      </c>
    </row>
    <row r="128" spans="1:8" ht="12" customHeight="1">
      <c r="A128" s="6" t="s">
        <v>251</v>
      </c>
      <c r="B128" s="32">
        <v>2</v>
      </c>
      <c r="C128" s="33" t="s">
        <v>6</v>
      </c>
      <c r="D128" s="32"/>
      <c r="E128" s="33"/>
      <c r="F128" s="32">
        <v>95</v>
      </c>
      <c r="G128" s="33" t="s">
        <v>3</v>
      </c>
      <c r="H128" s="32">
        <f t="shared" si="3"/>
        <v>190</v>
      </c>
    </row>
    <row r="129" spans="1:8" ht="12" customHeight="1">
      <c r="A129" s="6" t="s">
        <v>253</v>
      </c>
      <c r="B129" s="32">
        <v>36</v>
      </c>
      <c r="C129" s="33" t="s">
        <v>46</v>
      </c>
      <c r="D129" s="32"/>
      <c r="E129" s="33"/>
      <c r="F129" s="32">
        <v>308</v>
      </c>
      <c r="G129" s="33" t="s">
        <v>3</v>
      </c>
      <c r="H129" s="32">
        <f t="shared" si="3"/>
        <v>11088</v>
      </c>
    </row>
    <row r="130" spans="1:8" ht="12" customHeight="1">
      <c r="A130" s="93" t="s">
        <v>151</v>
      </c>
      <c r="B130" s="32">
        <v>8</v>
      </c>
      <c r="C130" s="33" t="s">
        <v>152</v>
      </c>
      <c r="D130" s="32"/>
      <c r="E130" s="33"/>
      <c r="F130" s="32">
        <v>60</v>
      </c>
      <c r="G130" s="33"/>
      <c r="H130" s="32">
        <f t="shared" si="3"/>
        <v>480</v>
      </c>
    </row>
    <row r="131" spans="1:8" ht="12" customHeight="1">
      <c r="A131" s="93" t="s">
        <v>475</v>
      </c>
      <c r="B131" s="32">
        <v>29</v>
      </c>
      <c r="C131" s="33" t="s">
        <v>46</v>
      </c>
      <c r="D131" s="32"/>
      <c r="E131" s="33"/>
      <c r="F131" s="32">
        <v>34</v>
      </c>
      <c r="G131" s="33"/>
      <c r="H131" s="32">
        <f t="shared" si="3"/>
        <v>986</v>
      </c>
    </row>
    <row r="132" spans="1:8" ht="12" customHeight="1">
      <c r="A132" s="93" t="s">
        <v>312</v>
      </c>
      <c r="B132" s="32">
        <v>4</v>
      </c>
      <c r="C132" s="33" t="s">
        <v>481</v>
      </c>
      <c r="D132" s="32"/>
      <c r="E132" s="33"/>
      <c r="F132" s="32">
        <v>650</v>
      </c>
      <c r="G132" s="33"/>
      <c r="H132" s="32">
        <f t="shared" si="3"/>
        <v>2600</v>
      </c>
    </row>
    <row r="133" spans="1:8" ht="12" customHeight="1">
      <c r="A133" s="93" t="s">
        <v>327</v>
      </c>
      <c r="B133" s="32">
        <v>1</v>
      </c>
      <c r="C133" s="33" t="s">
        <v>481</v>
      </c>
      <c r="D133" s="32"/>
      <c r="E133" s="33"/>
      <c r="F133" s="32">
        <v>270</v>
      </c>
      <c r="G133" s="33"/>
      <c r="H133" s="32">
        <f t="shared" si="3"/>
        <v>270</v>
      </c>
    </row>
    <row r="134" spans="1:8" ht="12" customHeight="1">
      <c r="A134" s="93" t="s">
        <v>252</v>
      </c>
      <c r="B134" s="32">
        <v>2</v>
      </c>
      <c r="C134" s="33" t="s">
        <v>476</v>
      </c>
      <c r="D134" s="32"/>
      <c r="E134" s="33"/>
      <c r="F134" s="32">
        <v>800</v>
      </c>
      <c r="G134" s="33"/>
      <c r="H134" s="32">
        <f t="shared" si="3"/>
        <v>1600</v>
      </c>
    </row>
    <row r="135" spans="1:8" ht="12" customHeight="1">
      <c r="A135" s="93" t="s">
        <v>477</v>
      </c>
      <c r="B135" s="32">
        <v>8</v>
      </c>
      <c r="C135" s="33" t="s">
        <v>481</v>
      </c>
      <c r="D135" s="32"/>
      <c r="E135" s="33"/>
      <c r="F135" s="32">
        <v>11</v>
      </c>
      <c r="G135" s="33"/>
      <c r="H135" s="32">
        <f t="shared" si="3"/>
        <v>88</v>
      </c>
    </row>
    <row r="136" spans="1:8" ht="12" customHeight="1">
      <c r="A136" s="93" t="s">
        <v>139</v>
      </c>
      <c r="B136" s="32">
        <v>3</v>
      </c>
      <c r="C136" s="33" t="s">
        <v>110</v>
      </c>
      <c r="D136" s="32"/>
      <c r="E136" s="33"/>
      <c r="F136" s="32">
        <v>86</v>
      </c>
      <c r="G136" s="33"/>
      <c r="H136" s="32">
        <f t="shared" si="3"/>
        <v>258</v>
      </c>
    </row>
    <row r="137" spans="1:8" ht="12" customHeight="1">
      <c r="A137" s="93" t="s">
        <v>467</v>
      </c>
      <c r="B137" s="32">
        <v>3</v>
      </c>
      <c r="C137" s="33" t="s">
        <v>110</v>
      </c>
      <c r="D137" s="32"/>
      <c r="E137" s="33"/>
      <c r="F137" s="32">
        <v>44</v>
      </c>
      <c r="G137" s="33"/>
      <c r="H137" s="32">
        <f t="shared" si="3"/>
        <v>132</v>
      </c>
    </row>
    <row r="138" spans="1:8" ht="12" customHeight="1">
      <c r="A138" s="93" t="s">
        <v>352</v>
      </c>
      <c r="B138" s="32">
        <v>5</v>
      </c>
      <c r="C138" s="33" t="s">
        <v>481</v>
      </c>
      <c r="D138" s="32"/>
      <c r="E138" s="33"/>
      <c r="F138" s="32">
        <v>287</v>
      </c>
      <c r="G138" s="33"/>
      <c r="H138" s="32">
        <f t="shared" si="3"/>
        <v>1435</v>
      </c>
    </row>
    <row r="139" spans="1:8" ht="12" customHeight="1">
      <c r="A139" s="93" t="s">
        <v>478</v>
      </c>
      <c r="B139" s="32">
        <v>7</v>
      </c>
      <c r="C139" s="33" t="s">
        <v>110</v>
      </c>
      <c r="D139" s="32"/>
      <c r="E139" s="33"/>
      <c r="F139" s="32">
        <v>302</v>
      </c>
      <c r="G139" s="33"/>
      <c r="H139" s="32">
        <f t="shared" si="3"/>
        <v>2114</v>
      </c>
    </row>
    <row r="140" spans="1:8" ht="12" customHeight="1">
      <c r="A140" s="93" t="s">
        <v>479</v>
      </c>
      <c r="B140" s="32">
        <v>4</v>
      </c>
      <c r="C140" s="33" t="s">
        <v>319</v>
      </c>
      <c r="D140" s="32"/>
      <c r="E140" s="33"/>
      <c r="F140" s="32">
        <v>2051</v>
      </c>
      <c r="G140" s="33"/>
      <c r="H140" s="32">
        <f t="shared" si="3"/>
        <v>8204</v>
      </c>
    </row>
    <row r="141" spans="1:8" ht="12" customHeight="1">
      <c r="A141" s="93" t="s">
        <v>480</v>
      </c>
      <c r="B141" s="32">
        <v>4</v>
      </c>
      <c r="C141" s="33" t="s">
        <v>110</v>
      </c>
      <c r="D141" s="32"/>
      <c r="E141" s="33"/>
      <c r="F141" s="32">
        <v>277</v>
      </c>
      <c r="G141" s="33"/>
      <c r="H141" s="32">
        <f t="shared" si="3"/>
        <v>1108</v>
      </c>
    </row>
    <row r="142" spans="1:8" s="10" customFormat="1" ht="14.25" customHeight="1">
      <c r="A142" s="2" t="s">
        <v>31</v>
      </c>
      <c r="B142" s="4"/>
      <c r="C142" s="4"/>
      <c r="D142" s="78"/>
      <c r="E142" s="95"/>
      <c r="F142" s="99"/>
      <c r="G142" s="3"/>
      <c r="H142" s="78">
        <f>SUM(H123:H141)</f>
        <v>35140</v>
      </c>
    </row>
    <row r="143" spans="1:8" ht="14.25" customHeight="1">
      <c r="A143" s="2" t="s">
        <v>29</v>
      </c>
      <c r="B143" s="7"/>
      <c r="C143" s="7"/>
      <c r="D143" s="302"/>
      <c r="E143" s="302"/>
      <c r="F143" s="8"/>
      <c r="G143" s="8"/>
      <c r="H143" s="5">
        <v>33085</v>
      </c>
    </row>
    <row r="144" spans="1:8" ht="14.25" customHeight="1">
      <c r="A144" s="2" t="s">
        <v>259</v>
      </c>
      <c r="B144" s="7"/>
      <c r="C144" s="7"/>
      <c r="D144" s="7"/>
      <c r="E144" s="7"/>
      <c r="F144" s="8"/>
      <c r="G144" s="8"/>
      <c r="H144" s="4">
        <f>H81+H84+H90+H120+H142</f>
        <v>253996</v>
      </c>
    </row>
    <row r="145" spans="1:8" ht="14.25" customHeight="1">
      <c r="A145" s="2" t="s">
        <v>406</v>
      </c>
      <c r="B145" s="7"/>
      <c r="C145" s="7"/>
      <c r="D145" s="7"/>
      <c r="E145" s="7"/>
      <c r="F145" s="8"/>
      <c r="G145" s="8"/>
      <c r="H145" s="4">
        <v>254000</v>
      </c>
    </row>
    <row r="146" spans="1:8" ht="14.25" customHeight="1">
      <c r="A146" s="46" t="s">
        <v>86</v>
      </c>
      <c r="B146" s="47"/>
      <c r="C146" s="47"/>
      <c r="D146" s="47"/>
      <c r="E146" s="47"/>
      <c r="F146" s="48"/>
      <c r="G146" s="48"/>
      <c r="H146" s="49">
        <f>H5+H11+H15+H21+H32+H36+H49+H62+H66+H72+H144</f>
        <v>1814484</v>
      </c>
    </row>
    <row r="147" spans="1:8" ht="14.25" customHeight="1">
      <c r="A147" s="50" t="s">
        <v>87</v>
      </c>
      <c r="B147" s="47"/>
      <c r="C147" s="47"/>
      <c r="D147" s="47"/>
      <c r="E147" s="47"/>
      <c r="F147" s="48"/>
      <c r="G147" s="48"/>
      <c r="H147" s="49">
        <f>H6+H12+H16+H22+H33+H37+H50+H63+H67+H73+H145</f>
        <v>1815000</v>
      </c>
    </row>
    <row r="148" spans="1:8" ht="14.25" customHeight="1">
      <c r="A148" s="51"/>
      <c r="B148" s="52"/>
      <c r="C148" s="52"/>
      <c r="D148" s="52"/>
      <c r="E148" s="52"/>
      <c r="F148" s="53"/>
      <c r="G148" s="53"/>
      <c r="H148" s="51"/>
    </row>
    <row r="149" spans="1:10" ht="14.25" customHeight="1">
      <c r="A149" s="316" t="s">
        <v>61</v>
      </c>
      <c r="B149" s="330"/>
      <c r="C149" s="330"/>
      <c r="D149" s="330"/>
      <c r="E149" s="330"/>
      <c r="F149" s="330"/>
      <c r="G149" s="330"/>
      <c r="H149" s="330"/>
      <c r="I149" s="330"/>
      <c r="J149" s="330"/>
    </row>
    <row r="150" spans="1:7" ht="14.25" customHeight="1">
      <c r="A150" s="1" t="s">
        <v>62</v>
      </c>
      <c r="B150" s="1"/>
      <c r="C150" s="1"/>
      <c r="D150" s="1" t="s">
        <v>60</v>
      </c>
      <c r="E150" s="1"/>
      <c r="F150" s="1"/>
      <c r="G150" s="1" t="s">
        <v>756</v>
      </c>
    </row>
    <row r="151" spans="1:6" ht="14.25" customHeight="1">
      <c r="A151" s="26"/>
      <c r="B151" s="26"/>
      <c r="C151" s="26"/>
      <c r="D151" s="26"/>
      <c r="E151" s="11"/>
      <c r="F151" s="27"/>
    </row>
    <row r="152" spans="1:6" ht="14.25" customHeight="1">
      <c r="A152" s="26"/>
      <c r="B152" s="26"/>
      <c r="C152" s="26"/>
      <c r="D152" s="26"/>
      <c r="E152" s="11"/>
      <c r="F152" s="27"/>
    </row>
    <row r="153" spans="1:6" ht="14.25" customHeight="1">
      <c r="A153" s="26"/>
      <c r="B153" s="26"/>
      <c r="C153" s="26"/>
      <c r="D153" s="26"/>
      <c r="E153" s="11"/>
      <c r="F153" s="27"/>
    </row>
    <row r="154" spans="1:6" ht="14.25" customHeight="1">
      <c r="A154" s="26"/>
      <c r="B154" s="26"/>
      <c r="C154" s="26"/>
      <c r="D154" s="26"/>
      <c r="E154" s="11"/>
      <c r="F154" s="27"/>
    </row>
    <row r="155" spans="1:6" ht="14.25" customHeight="1">
      <c r="A155" s="26"/>
      <c r="B155" s="26"/>
      <c r="C155" s="26"/>
      <c r="D155" s="26"/>
      <c r="E155" s="11"/>
      <c r="F155" s="27"/>
    </row>
    <row r="156" spans="1:6" ht="14.25" customHeight="1">
      <c r="A156" s="26"/>
      <c r="B156" s="26"/>
      <c r="C156" s="26"/>
      <c r="D156" s="26"/>
      <c r="E156" s="11"/>
      <c r="F156" s="27"/>
    </row>
    <row r="157" spans="1:6" ht="14.25" customHeight="1">
      <c r="A157" s="26"/>
      <c r="B157" s="26"/>
      <c r="C157" s="26"/>
      <c r="D157" s="26"/>
      <c r="E157" s="11"/>
      <c r="F157" s="27"/>
    </row>
    <row r="158" spans="1:6" ht="14.25" customHeight="1">
      <c r="A158" s="26"/>
      <c r="B158" s="26"/>
      <c r="C158" s="26"/>
      <c r="D158" s="26"/>
      <c r="E158" s="11"/>
      <c r="F158" s="27"/>
    </row>
    <row r="159" spans="1:6" ht="14.25" customHeight="1">
      <c r="A159" s="26"/>
      <c r="B159" s="26"/>
      <c r="C159" s="26"/>
      <c r="D159" s="26"/>
      <c r="E159" s="11"/>
      <c r="F159" s="27"/>
    </row>
    <row r="160" spans="1:6" ht="14.25" customHeight="1">
      <c r="A160" s="28"/>
      <c r="B160" s="28"/>
      <c r="C160" s="26"/>
      <c r="D160" s="11"/>
      <c r="E160" s="11"/>
      <c r="F160" s="27"/>
    </row>
    <row r="161" spans="1:6" ht="14.25" customHeight="1">
      <c r="A161" s="29"/>
      <c r="B161" s="29"/>
      <c r="C161" s="29"/>
      <c r="D161" s="29"/>
      <c r="E161" s="11"/>
      <c r="F161" s="27"/>
    </row>
    <row r="162" spans="1:6" ht="14.25" customHeight="1">
      <c r="A162" s="30"/>
      <c r="B162" s="11"/>
      <c r="C162" s="11"/>
      <c r="D162" s="11"/>
      <c r="E162" s="11"/>
      <c r="F162" s="27"/>
    </row>
  </sheetData>
  <sheetProtection/>
  <mergeCells count="29">
    <mergeCell ref="D85:E85"/>
    <mergeCell ref="A81:G81"/>
    <mergeCell ref="A13:H13"/>
    <mergeCell ref="A68:H68"/>
    <mergeCell ref="A18:H18"/>
    <mergeCell ref="A27:A29"/>
    <mergeCell ref="C27:C29"/>
    <mergeCell ref="E27:E29"/>
    <mergeCell ref="A24:A26"/>
    <mergeCell ref="D88:E88"/>
    <mergeCell ref="D90:E90"/>
    <mergeCell ref="A122:H122"/>
    <mergeCell ref="A1:H1"/>
    <mergeCell ref="A91:H91"/>
    <mergeCell ref="A2:H2"/>
    <mergeCell ref="A23:H23"/>
    <mergeCell ref="A3:H3"/>
    <mergeCell ref="A7:H7"/>
    <mergeCell ref="A75:H75"/>
    <mergeCell ref="A149:J149"/>
    <mergeCell ref="A74:H74"/>
    <mergeCell ref="A34:H34"/>
    <mergeCell ref="A64:H64"/>
    <mergeCell ref="A82:H82"/>
    <mergeCell ref="A38:H38"/>
    <mergeCell ref="A51:H51"/>
    <mergeCell ref="D143:E143"/>
    <mergeCell ref="D86:E86"/>
    <mergeCell ref="A87:H87"/>
  </mergeCells>
  <printOptions/>
  <pageMargins left="0.75" right="0.75" top="0.2" bottom="0.46" header="0.21" footer="0.2"/>
  <pageSetup horizontalDpi="600" verticalDpi="600" orientation="portrait" paperSize="9" scale="95" r:id="rId1"/>
  <rowBreaks count="1" manualBreakCount="1">
    <brk id="15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1"/>
  <sheetViews>
    <sheetView view="pageBreakPreview" zoomScaleSheetLayoutView="100" zoomScalePageLayoutView="0" workbookViewId="0" topLeftCell="A1">
      <selection activeCell="O110" sqref="O101:U110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592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.75" customHeight="1">
      <c r="A4" s="6" t="s">
        <v>632</v>
      </c>
      <c r="B4" s="68">
        <v>5205</v>
      </c>
      <c r="C4" s="68" t="s">
        <v>3</v>
      </c>
      <c r="D4" s="68">
        <v>1</v>
      </c>
      <c r="E4" s="75" t="s">
        <v>796</v>
      </c>
      <c r="F4" s="68">
        <v>12</v>
      </c>
      <c r="G4" s="68" t="s">
        <v>4</v>
      </c>
      <c r="H4" s="68">
        <v>62460</v>
      </c>
    </row>
    <row r="5" spans="1:8" ht="14.25" customHeight="1">
      <c r="A5" s="138" t="s">
        <v>616</v>
      </c>
      <c r="B5" s="67"/>
      <c r="C5" s="67"/>
      <c r="D5" s="67"/>
      <c r="E5" s="67"/>
      <c r="F5" s="67"/>
      <c r="G5" s="67"/>
      <c r="H5" s="84">
        <v>62460</v>
      </c>
    </row>
    <row r="6" spans="1:8" ht="14.25" customHeight="1">
      <c r="A6" s="168" t="s">
        <v>256</v>
      </c>
      <c r="B6" s="67"/>
      <c r="C6" s="67"/>
      <c r="D6" s="67"/>
      <c r="E6" s="67"/>
      <c r="F6" s="67"/>
      <c r="G6" s="67"/>
      <c r="H6" s="84">
        <v>62000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613</v>
      </c>
      <c r="B8" s="68">
        <v>200</v>
      </c>
      <c r="C8" s="68" t="s">
        <v>3</v>
      </c>
      <c r="D8" s="68">
        <v>21</v>
      </c>
      <c r="E8" s="68" t="s">
        <v>5</v>
      </c>
      <c r="F8" s="68">
        <v>1</v>
      </c>
      <c r="G8" s="68" t="s">
        <v>2</v>
      </c>
      <c r="H8" s="68">
        <f>B8*D8*F8</f>
        <v>4200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14.25" customHeight="1">
      <c r="A11" s="2" t="s">
        <v>0</v>
      </c>
      <c r="B11" s="68"/>
      <c r="C11" s="68"/>
      <c r="D11" s="68"/>
      <c r="E11" s="68"/>
      <c r="F11" s="68"/>
      <c r="G11" s="68"/>
      <c r="H11" s="84">
        <f>H8+H9+H10</f>
        <v>6800</v>
      </c>
    </row>
    <row r="12" spans="1:8" ht="14.25" customHeight="1">
      <c r="A12" s="2" t="s">
        <v>256</v>
      </c>
      <c r="B12" s="68"/>
      <c r="C12" s="68"/>
      <c r="D12" s="68"/>
      <c r="E12" s="68"/>
      <c r="F12" s="68"/>
      <c r="G12" s="68"/>
      <c r="H12" s="84">
        <v>7000</v>
      </c>
    </row>
    <row r="13" spans="1:8" ht="14.25" customHeight="1">
      <c r="A13" s="282" t="s">
        <v>665</v>
      </c>
      <c r="B13" s="283"/>
      <c r="C13" s="283"/>
      <c r="D13" s="283"/>
      <c r="E13" s="283"/>
      <c r="F13" s="283"/>
      <c r="G13" s="283"/>
      <c r="H13" s="308"/>
    </row>
    <row r="14" spans="1:8" ht="14.25" customHeight="1">
      <c r="A14" s="6" t="s">
        <v>632</v>
      </c>
      <c r="B14" s="67"/>
      <c r="C14" s="67"/>
      <c r="D14" s="67"/>
      <c r="E14" s="67"/>
      <c r="F14" s="67"/>
      <c r="G14" s="67"/>
      <c r="H14" s="68">
        <v>18863</v>
      </c>
    </row>
    <row r="15" spans="1:8" ht="14.25" customHeight="1">
      <c r="A15" s="2" t="s">
        <v>0</v>
      </c>
      <c r="B15" s="67"/>
      <c r="C15" s="67"/>
      <c r="D15" s="67"/>
      <c r="E15" s="67"/>
      <c r="F15" s="67"/>
      <c r="G15" s="67"/>
      <c r="H15" s="84">
        <v>18863</v>
      </c>
    </row>
    <row r="16" spans="1:8" ht="14.25" customHeight="1">
      <c r="A16" s="2" t="s">
        <v>256</v>
      </c>
      <c r="B16" s="67"/>
      <c r="C16" s="67"/>
      <c r="D16" s="67"/>
      <c r="E16" s="67"/>
      <c r="F16" s="67"/>
      <c r="G16" s="67"/>
      <c r="H16" s="84">
        <v>19000</v>
      </c>
    </row>
    <row r="17" spans="1:8" ht="14.25" customHeight="1">
      <c r="A17" s="2" t="s">
        <v>668</v>
      </c>
      <c r="B17" s="67"/>
      <c r="C17" s="67"/>
      <c r="D17" s="67"/>
      <c r="E17" s="67"/>
      <c r="F17" s="67"/>
      <c r="G17" s="67"/>
      <c r="H17" s="84">
        <f>H4+H14</f>
        <v>81323</v>
      </c>
    </row>
    <row r="18" spans="1:8" ht="14.25" customHeight="1">
      <c r="A18" s="282" t="s">
        <v>424</v>
      </c>
      <c r="B18" s="283"/>
      <c r="C18" s="283"/>
      <c r="D18" s="283"/>
      <c r="E18" s="283"/>
      <c r="F18" s="283"/>
      <c r="G18" s="283"/>
      <c r="H18" s="308"/>
    </row>
    <row r="19" spans="1:8" ht="14.25" customHeight="1">
      <c r="A19" s="75" t="s">
        <v>617</v>
      </c>
      <c r="B19" s="68">
        <v>130</v>
      </c>
      <c r="C19" s="68" t="s">
        <v>3</v>
      </c>
      <c r="D19" s="68">
        <v>1</v>
      </c>
      <c r="E19" s="68" t="s">
        <v>5</v>
      </c>
      <c r="F19" s="68">
        <v>1</v>
      </c>
      <c r="G19" s="68" t="s">
        <v>2</v>
      </c>
      <c r="H19" s="68">
        <f>B19</f>
        <v>130</v>
      </c>
    </row>
    <row r="20" spans="1:8" ht="14.25" customHeight="1">
      <c r="A20" s="6" t="s">
        <v>620</v>
      </c>
      <c r="B20" s="68">
        <v>130</v>
      </c>
      <c r="C20" s="68" t="s">
        <v>3</v>
      </c>
      <c r="D20" s="68">
        <v>1</v>
      </c>
      <c r="E20" s="68" t="s">
        <v>7</v>
      </c>
      <c r="F20" s="68">
        <v>1</v>
      </c>
      <c r="G20" s="68" t="s">
        <v>2</v>
      </c>
      <c r="H20" s="68">
        <f>B20*D20</f>
        <v>130</v>
      </c>
    </row>
    <row r="21" spans="1:8" ht="14.25" customHeight="1">
      <c r="A21" s="2" t="s">
        <v>616</v>
      </c>
      <c r="B21" s="68"/>
      <c r="C21" s="68"/>
      <c r="D21" s="68"/>
      <c r="E21" s="68"/>
      <c r="F21" s="68"/>
      <c r="G21" s="68"/>
      <c r="H21" s="84">
        <f>H19+H20</f>
        <v>260</v>
      </c>
    </row>
    <row r="22" spans="1:8" ht="14.25" customHeight="1">
      <c r="A22" s="2" t="s">
        <v>256</v>
      </c>
      <c r="B22" s="68"/>
      <c r="C22" s="68"/>
      <c r="D22" s="68"/>
      <c r="E22" s="68"/>
      <c r="F22" s="68"/>
      <c r="G22" s="68"/>
      <c r="H22" s="84">
        <v>1000</v>
      </c>
    </row>
    <row r="23" spans="1:8" s="10" customFormat="1" ht="14.25" customHeight="1">
      <c r="A23" s="282" t="s">
        <v>8</v>
      </c>
      <c r="B23" s="283"/>
      <c r="C23" s="283"/>
      <c r="D23" s="283"/>
      <c r="E23" s="283"/>
      <c r="F23" s="283"/>
      <c r="G23" s="283"/>
      <c r="H23" s="308"/>
    </row>
    <row r="24" spans="1:8" s="10" customFormat="1" ht="14.25" customHeight="1">
      <c r="A24" s="285" t="s">
        <v>9</v>
      </c>
      <c r="B24" s="8">
        <v>239.6</v>
      </c>
      <c r="C24" s="8" t="s">
        <v>10</v>
      </c>
      <c r="D24" s="61">
        <v>1450.47</v>
      </c>
      <c r="E24" s="7" t="s">
        <v>3</v>
      </c>
      <c r="F24" s="8"/>
      <c r="G24" s="8"/>
      <c r="H24" s="9">
        <f>B24*D24</f>
        <v>347532.612</v>
      </c>
    </row>
    <row r="25" spans="1:8" s="10" customFormat="1" ht="14.25" customHeight="1">
      <c r="A25" s="286"/>
      <c r="B25" s="8">
        <v>180.3</v>
      </c>
      <c r="C25" s="8" t="s">
        <v>10</v>
      </c>
      <c r="D25" s="61">
        <v>1623.8</v>
      </c>
      <c r="E25" s="7" t="s">
        <v>3</v>
      </c>
      <c r="F25" s="8"/>
      <c r="G25" s="8"/>
      <c r="H25" s="9">
        <f>B25*D25</f>
        <v>292771.14</v>
      </c>
    </row>
    <row r="26" spans="1:8" s="10" customFormat="1" ht="14.25" customHeight="1">
      <c r="A26" s="287"/>
      <c r="B26" s="3">
        <f>B24+B25</f>
        <v>419.9</v>
      </c>
      <c r="C26" s="8" t="s">
        <v>10</v>
      </c>
      <c r="D26" s="61"/>
      <c r="E26" s="7" t="s">
        <v>3</v>
      </c>
      <c r="F26" s="8"/>
      <c r="G26" s="8"/>
      <c r="H26" s="106">
        <f>H24+H25</f>
        <v>640303.8</v>
      </c>
    </row>
    <row r="27" spans="1:8" s="10" customFormat="1" ht="14.25" customHeight="1">
      <c r="A27" s="6" t="s">
        <v>13</v>
      </c>
      <c r="B27" s="7">
        <v>9522</v>
      </c>
      <c r="C27" s="8" t="s">
        <v>14</v>
      </c>
      <c r="D27" s="8">
        <v>6.4</v>
      </c>
      <c r="E27" s="7" t="s">
        <v>3</v>
      </c>
      <c r="F27" s="8"/>
      <c r="G27" s="8"/>
      <c r="H27" s="7">
        <f>B27*D27</f>
        <v>60941</v>
      </c>
    </row>
    <row r="28" spans="1:8" s="10" customFormat="1" ht="14.25" customHeight="1">
      <c r="A28" s="6" t="s">
        <v>15</v>
      </c>
      <c r="B28" s="7">
        <v>10</v>
      </c>
      <c r="C28" s="8" t="s">
        <v>48</v>
      </c>
      <c r="D28" s="8">
        <v>976.35</v>
      </c>
      <c r="E28" s="7" t="s">
        <v>3</v>
      </c>
      <c r="F28" s="8"/>
      <c r="G28" s="8"/>
      <c r="H28" s="9">
        <f>B28*D28</f>
        <v>9763.5</v>
      </c>
    </row>
    <row r="29" spans="1:8" s="10" customFormat="1" ht="14.25" customHeight="1">
      <c r="A29" s="2" t="s">
        <v>0</v>
      </c>
      <c r="B29" s="3"/>
      <c r="C29" s="3"/>
      <c r="D29" s="4"/>
      <c r="E29" s="4"/>
      <c r="F29" s="3"/>
      <c r="G29" s="3"/>
      <c r="H29" s="4">
        <f>H26+H27+H28</f>
        <v>711008</v>
      </c>
    </row>
    <row r="30" spans="1:8" s="10" customFormat="1" ht="14.25" customHeight="1">
      <c r="A30" s="2" t="s">
        <v>1</v>
      </c>
      <c r="B30" s="3"/>
      <c r="C30" s="3"/>
      <c r="D30" s="4"/>
      <c r="E30" s="4"/>
      <c r="F30" s="3"/>
      <c r="G30" s="3"/>
      <c r="H30" s="4">
        <v>711000</v>
      </c>
    </row>
    <row r="31" spans="1:8" s="10" customFormat="1" ht="14.25" customHeight="1">
      <c r="A31" s="282" t="s">
        <v>58</v>
      </c>
      <c r="B31" s="284"/>
      <c r="C31" s="284"/>
      <c r="D31" s="284"/>
      <c r="E31" s="284"/>
      <c r="F31" s="284"/>
      <c r="G31" s="284"/>
      <c r="H31" s="309"/>
    </row>
    <row r="32" spans="1:8" s="10" customFormat="1" ht="14.25" customHeight="1">
      <c r="A32" s="9" t="s">
        <v>16</v>
      </c>
      <c r="B32" s="12">
        <v>1800</v>
      </c>
      <c r="C32" s="12" t="s">
        <v>17</v>
      </c>
      <c r="D32" s="12">
        <v>0.7873</v>
      </c>
      <c r="E32" s="12" t="s">
        <v>3</v>
      </c>
      <c r="F32" s="12">
        <v>12</v>
      </c>
      <c r="G32" s="12" t="s">
        <v>4</v>
      </c>
      <c r="H32" s="13">
        <f>B32*D32*F32</f>
        <v>17006</v>
      </c>
    </row>
    <row r="33" spans="1:8" s="10" customFormat="1" ht="14.25" customHeight="1">
      <c r="A33" s="9" t="s">
        <v>18</v>
      </c>
      <c r="B33" s="5"/>
      <c r="C33" s="5"/>
      <c r="D33" s="12">
        <v>2058</v>
      </c>
      <c r="E33" s="12" t="s">
        <v>3</v>
      </c>
      <c r="F33" s="12">
        <v>12</v>
      </c>
      <c r="G33" s="12" t="s">
        <v>4</v>
      </c>
      <c r="H33" s="13">
        <f>D33*F33</f>
        <v>24696</v>
      </c>
    </row>
    <row r="34" spans="1:8" s="10" customFormat="1" ht="14.25" customHeight="1">
      <c r="A34" s="9" t="s">
        <v>34</v>
      </c>
      <c r="B34" s="5"/>
      <c r="C34" s="5"/>
      <c r="D34" s="24">
        <v>506.85</v>
      </c>
      <c r="E34" s="12" t="s">
        <v>3</v>
      </c>
      <c r="F34" s="12">
        <v>2</v>
      </c>
      <c r="G34" s="12" t="s">
        <v>7</v>
      </c>
      <c r="H34" s="13">
        <f>D34*F34</f>
        <v>1014</v>
      </c>
    </row>
    <row r="35" spans="1:8" s="10" customFormat="1" ht="14.25" customHeight="1">
      <c r="A35" s="6" t="s">
        <v>32</v>
      </c>
      <c r="B35" s="12"/>
      <c r="C35" s="12"/>
      <c r="D35" s="12">
        <v>10000</v>
      </c>
      <c r="E35" s="12" t="s">
        <v>3</v>
      </c>
      <c r="F35" s="12"/>
      <c r="G35" s="12"/>
      <c r="H35" s="12">
        <v>10000</v>
      </c>
    </row>
    <row r="36" spans="1:8" s="10" customFormat="1" ht="14.25" customHeight="1">
      <c r="A36" s="6" t="s">
        <v>33</v>
      </c>
      <c r="B36" s="126" t="s">
        <v>777</v>
      </c>
      <c r="C36" s="12"/>
      <c r="D36" s="12">
        <v>40500</v>
      </c>
      <c r="E36" s="12" t="s">
        <v>3</v>
      </c>
      <c r="F36" s="126" t="s">
        <v>790</v>
      </c>
      <c r="G36" s="12"/>
      <c r="H36" s="12">
        <f>40500+23000</f>
        <v>63500</v>
      </c>
    </row>
    <row r="37" spans="1:8" s="10" customFormat="1" ht="14.25" customHeight="1">
      <c r="A37" s="6" t="s">
        <v>655</v>
      </c>
      <c r="B37" s="12"/>
      <c r="C37" s="12"/>
      <c r="D37" s="12">
        <v>1200</v>
      </c>
      <c r="E37" s="39" t="s">
        <v>3</v>
      </c>
      <c r="F37" s="12">
        <v>12</v>
      </c>
      <c r="G37" s="39" t="s">
        <v>4</v>
      </c>
      <c r="H37" s="12">
        <f>D37*F37</f>
        <v>14400</v>
      </c>
    </row>
    <row r="38" spans="1:8" s="10" customFormat="1" ht="14.25" customHeight="1">
      <c r="A38" s="6" t="s">
        <v>642</v>
      </c>
      <c r="B38" s="12"/>
      <c r="C38" s="12"/>
      <c r="D38" s="12">
        <v>4000</v>
      </c>
      <c r="E38" s="39" t="s">
        <v>3</v>
      </c>
      <c r="F38" s="12">
        <v>12</v>
      </c>
      <c r="G38" s="39" t="s">
        <v>4</v>
      </c>
      <c r="H38" s="12">
        <f>D38*F38</f>
        <v>48000</v>
      </c>
    </row>
    <row r="39" spans="1:8" s="10" customFormat="1" ht="14.25" customHeight="1">
      <c r="A39" s="6" t="s">
        <v>70</v>
      </c>
      <c r="B39" s="12"/>
      <c r="C39" s="12"/>
      <c r="D39" s="12">
        <v>1500</v>
      </c>
      <c r="E39" s="39" t="s">
        <v>3</v>
      </c>
      <c r="F39" s="12">
        <v>12</v>
      </c>
      <c r="G39" s="39" t="s">
        <v>4</v>
      </c>
      <c r="H39" s="12">
        <f>D39*F39</f>
        <v>18000</v>
      </c>
    </row>
    <row r="40" spans="1:8" s="10" customFormat="1" ht="14.25" customHeight="1">
      <c r="A40" s="2" t="s">
        <v>0</v>
      </c>
      <c r="B40" s="3"/>
      <c r="C40" s="3"/>
      <c r="D40" s="4"/>
      <c r="E40" s="4"/>
      <c r="F40" s="3"/>
      <c r="G40" s="3"/>
      <c r="H40" s="4">
        <f>SUM(H32:H39)</f>
        <v>196616</v>
      </c>
    </row>
    <row r="41" spans="1:8" s="10" customFormat="1" ht="14.25" customHeight="1">
      <c r="A41" s="2" t="s">
        <v>1</v>
      </c>
      <c r="B41" s="3"/>
      <c r="C41" s="3"/>
      <c r="D41" s="4"/>
      <c r="E41" s="4"/>
      <c r="F41" s="3"/>
      <c r="G41" s="3"/>
      <c r="H41" s="4">
        <f>174000+23000</f>
        <v>197000</v>
      </c>
    </row>
    <row r="42" spans="1:8" s="10" customFormat="1" ht="14.25" customHeight="1">
      <c r="A42" s="282" t="s">
        <v>59</v>
      </c>
      <c r="B42" s="298"/>
      <c r="C42" s="298"/>
      <c r="D42" s="298"/>
      <c r="E42" s="298"/>
      <c r="F42" s="298"/>
      <c r="G42" s="298"/>
      <c r="H42" s="312"/>
    </row>
    <row r="43" spans="1:8" s="10" customFormat="1" ht="25.5" customHeight="1">
      <c r="A43" s="6" t="s">
        <v>36</v>
      </c>
      <c r="B43" s="7">
        <v>17</v>
      </c>
      <c r="C43" s="7" t="s">
        <v>2</v>
      </c>
      <c r="D43" s="9">
        <v>100</v>
      </c>
      <c r="E43" s="9" t="s">
        <v>63</v>
      </c>
      <c r="F43" s="7"/>
      <c r="G43" s="7"/>
      <c r="H43" s="9">
        <f>B43*D43</f>
        <v>1700</v>
      </c>
    </row>
    <row r="44" spans="1:8" s="10" customFormat="1" ht="14.25" customHeight="1">
      <c r="A44" s="6" t="s">
        <v>35</v>
      </c>
      <c r="B44" s="7">
        <v>2</v>
      </c>
      <c r="C44" s="7" t="s">
        <v>2</v>
      </c>
      <c r="D44" s="7">
        <v>350</v>
      </c>
      <c r="E44" s="8" t="s">
        <v>3</v>
      </c>
      <c r="F44" s="8"/>
      <c r="G44" s="8"/>
      <c r="H44" s="9">
        <f>B44*D44</f>
        <v>700</v>
      </c>
    </row>
    <row r="45" spans="1:8" s="10" customFormat="1" ht="23.25" customHeight="1">
      <c r="A45" s="6" t="s">
        <v>73</v>
      </c>
      <c r="B45" s="7"/>
      <c r="C45" s="7"/>
      <c r="D45" s="7"/>
      <c r="E45" s="8"/>
      <c r="F45" s="8"/>
      <c r="G45" s="8"/>
      <c r="H45" s="9">
        <v>11000</v>
      </c>
    </row>
    <row r="46" spans="1:8" s="10" customFormat="1" ht="14.25" customHeight="1">
      <c r="A46" s="6" t="s">
        <v>625</v>
      </c>
      <c r="B46" s="7">
        <v>1</v>
      </c>
      <c r="C46" s="7" t="s">
        <v>2</v>
      </c>
      <c r="D46" s="7">
        <v>1000</v>
      </c>
      <c r="E46" s="8" t="s">
        <v>3</v>
      </c>
      <c r="F46" s="8"/>
      <c r="G46" s="8"/>
      <c r="H46" s="9">
        <f aca="true" t="shared" si="0" ref="H46:H51">B46*D46</f>
        <v>1000</v>
      </c>
    </row>
    <row r="47" spans="1:8" s="10" customFormat="1" ht="32.25" customHeight="1">
      <c r="A47" s="6" t="s">
        <v>626</v>
      </c>
      <c r="B47" s="7">
        <v>1</v>
      </c>
      <c r="C47" s="8" t="s">
        <v>2</v>
      </c>
      <c r="D47" s="7">
        <v>500</v>
      </c>
      <c r="E47" s="8" t="s">
        <v>3</v>
      </c>
      <c r="F47" s="8"/>
      <c r="G47" s="8"/>
      <c r="H47" s="9">
        <f t="shared" si="0"/>
        <v>500</v>
      </c>
    </row>
    <row r="48" spans="1:8" s="10" customFormat="1" ht="14.25" customHeight="1">
      <c r="A48" s="6" t="s">
        <v>628</v>
      </c>
      <c r="B48" s="7">
        <v>3</v>
      </c>
      <c r="C48" s="8" t="s">
        <v>2</v>
      </c>
      <c r="D48" s="7">
        <v>1000</v>
      </c>
      <c r="E48" s="8" t="s">
        <v>3</v>
      </c>
      <c r="F48" s="8"/>
      <c r="G48" s="8"/>
      <c r="H48" s="9">
        <f t="shared" si="0"/>
        <v>3000</v>
      </c>
    </row>
    <row r="49" spans="1:8" s="10" customFormat="1" ht="27" customHeight="1">
      <c r="A49" s="6" t="s">
        <v>629</v>
      </c>
      <c r="B49" s="7">
        <v>1</v>
      </c>
      <c r="C49" s="8" t="s">
        <v>2</v>
      </c>
      <c r="D49" s="7">
        <v>2700</v>
      </c>
      <c r="E49" s="8" t="s">
        <v>3</v>
      </c>
      <c r="F49" s="8"/>
      <c r="G49" s="8"/>
      <c r="H49" s="9">
        <f t="shared" si="0"/>
        <v>2700</v>
      </c>
    </row>
    <row r="50" spans="1:8" s="10" customFormat="1" ht="18.75" customHeight="1">
      <c r="A50" s="6" t="s">
        <v>627</v>
      </c>
      <c r="B50" s="7">
        <v>1</v>
      </c>
      <c r="C50" s="8" t="s">
        <v>2</v>
      </c>
      <c r="D50" s="7">
        <v>1000</v>
      </c>
      <c r="E50" s="8" t="s">
        <v>3</v>
      </c>
      <c r="F50" s="8"/>
      <c r="G50" s="8"/>
      <c r="H50" s="9">
        <f t="shared" si="0"/>
        <v>1000</v>
      </c>
    </row>
    <row r="51" spans="1:8" s="10" customFormat="1" ht="28.5" customHeight="1">
      <c r="A51" s="6" t="s">
        <v>718</v>
      </c>
      <c r="B51" s="7">
        <v>1</v>
      </c>
      <c r="C51" s="8" t="s">
        <v>2</v>
      </c>
      <c r="D51" s="8">
        <v>3350.16</v>
      </c>
      <c r="E51" s="8" t="s">
        <v>3</v>
      </c>
      <c r="F51" s="8"/>
      <c r="G51" s="8"/>
      <c r="H51" s="9">
        <f t="shared" si="0"/>
        <v>3350.16</v>
      </c>
    </row>
    <row r="52" spans="1:8" s="10" customFormat="1" ht="14.25" customHeight="1">
      <c r="A52" s="6" t="s">
        <v>722</v>
      </c>
      <c r="B52" s="7">
        <v>1</v>
      </c>
      <c r="C52" s="8" t="s">
        <v>2</v>
      </c>
      <c r="D52" s="8">
        <v>400</v>
      </c>
      <c r="E52" s="8" t="s">
        <v>3</v>
      </c>
      <c r="F52" s="8">
        <v>21</v>
      </c>
      <c r="G52" s="8" t="s">
        <v>5</v>
      </c>
      <c r="H52" s="9">
        <f>B52*D52*F52</f>
        <v>8400</v>
      </c>
    </row>
    <row r="53" spans="1:8" ht="14.25" customHeight="1">
      <c r="A53" s="2" t="s">
        <v>0</v>
      </c>
      <c r="B53" s="3"/>
      <c r="C53" s="3"/>
      <c r="D53" s="4"/>
      <c r="E53" s="4"/>
      <c r="F53" s="3"/>
      <c r="G53" s="3"/>
      <c r="H53" s="4">
        <f>SUM(H43:H52)</f>
        <v>33350</v>
      </c>
    </row>
    <row r="54" spans="1:8" ht="14.25" customHeight="1">
      <c r="A54" s="2" t="s">
        <v>1</v>
      </c>
      <c r="B54" s="3"/>
      <c r="C54" s="3"/>
      <c r="D54" s="4"/>
      <c r="E54" s="4"/>
      <c r="F54" s="3"/>
      <c r="G54" s="3"/>
      <c r="H54" s="4">
        <v>33000</v>
      </c>
    </row>
    <row r="55" spans="1:8" s="10" customFormat="1" ht="14.25" customHeight="1">
      <c r="A55" s="333" t="s">
        <v>19</v>
      </c>
      <c r="B55" s="333"/>
      <c r="C55" s="333"/>
      <c r="D55" s="333"/>
      <c r="E55" s="333"/>
      <c r="F55" s="333"/>
      <c r="G55" s="333"/>
      <c r="H55" s="333"/>
    </row>
    <row r="56" spans="1:8" ht="25.5" customHeight="1">
      <c r="A56" s="6" t="s">
        <v>257</v>
      </c>
      <c r="B56" s="8">
        <v>4</v>
      </c>
      <c r="C56" s="7" t="s">
        <v>20</v>
      </c>
      <c r="D56" s="7"/>
      <c r="E56" s="7"/>
      <c r="F56" s="8">
        <v>499.22</v>
      </c>
      <c r="G56" s="8" t="s">
        <v>3</v>
      </c>
      <c r="H56" s="7">
        <f>B56*F56</f>
        <v>1997</v>
      </c>
    </row>
    <row r="57" spans="1:8" ht="14.25" customHeight="1">
      <c r="A57" s="2" t="s">
        <v>0</v>
      </c>
      <c r="B57" s="4"/>
      <c r="C57" s="4"/>
      <c r="D57" s="4"/>
      <c r="E57" s="4"/>
      <c r="F57" s="3"/>
      <c r="G57" s="3"/>
      <c r="H57" s="4">
        <f>SUM(H56:H56)</f>
        <v>1997</v>
      </c>
    </row>
    <row r="58" spans="1:8" ht="14.25" customHeight="1">
      <c r="A58" s="2" t="s">
        <v>1</v>
      </c>
      <c r="B58" s="4"/>
      <c r="C58" s="4"/>
      <c r="D58" s="4"/>
      <c r="E58" s="4"/>
      <c r="F58" s="3"/>
      <c r="G58" s="3"/>
      <c r="H58" s="5">
        <v>2000</v>
      </c>
    </row>
    <row r="59" spans="1:8" ht="14.25" customHeight="1">
      <c r="A59" s="326" t="s">
        <v>624</v>
      </c>
      <c r="B59" s="326"/>
      <c r="C59" s="326"/>
      <c r="D59" s="326"/>
      <c r="E59" s="326"/>
      <c r="F59" s="326"/>
      <c r="G59" s="326"/>
      <c r="H59" s="326"/>
    </row>
    <row r="60" spans="1:8" ht="14.25" customHeight="1">
      <c r="A60" s="6" t="s">
        <v>706</v>
      </c>
      <c r="B60" s="7">
        <v>1</v>
      </c>
      <c r="C60" s="63" t="s">
        <v>6</v>
      </c>
      <c r="D60" s="63"/>
      <c r="E60" s="63"/>
      <c r="F60" s="70">
        <v>7000</v>
      </c>
      <c r="G60" s="70" t="s">
        <v>3</v>
      </c>
      <c r="H60" s="63">
        <f>B60*F60</f>
        <v>7000</v>
      </c>
    </row>
    <row r="61" spans="1:8" ht="14.25" customHeight="1">
      <c r="A61" s="6" t="s">
        <v>705</v>
      </c>
      <c r="B61" s="7">
        <v>1</v>
      </c>
      <c r="C61" s="63" t="s">
        <v>6</v>
      </c>
      <c r="D61" s="63"/>
      <c r="E61" s="63"/>
      <c r="F61" s="70">
        <v>15000</v>
      </c>
      <c r="G61" s="70" t="s">
        <v>3</v>
      </c>
      <c r="H61" s="63">
        <f>B61*F61</f>
        <v>15000</v>
      </c>
    </row>
    <row r="62" spans="1:8" ht="14.25" customHeight="1">
      <c r="A62" s="2" t="s">
        <v>616</v>
      </c>
      <c r="B62" s="4"/>
      <c r="C62" s="4"/>
      <c r="D62" s="4"/>
      <c r="E62" s="4"/>
      <c r="F62" s="3"/>
      <c r="G62" s="3"/>
      <c r="H62" s="4">
        <f>SUM(H60:H61)</f>
        <v>22000</v>
      </c>
    </row>
    <row r="63" spans="1:8" ht="14.25" customHeight="1">
      <c r="A63" s="2" t="s">
        <v>256</v>
      </c>
      <c r="B63" s="4"/>
      <c r="C63" s="4"/>
      <c r="D63" s="4"/>
      <c r="E63" s="4"/>
      <c r="F63" s="3"/>
      <c r="G63" s="3"/>
      <c r="H63" s="4">
        <v>22000</v>
      </c>
    </row>
    <row r="64" spans="1:8" ht="14.25" customHeight="1">
      <c r="A64" s="300" t="s">
        <v>21</v>
      </c>
      <c r="B64" s="300"/>
      <c r="C64" s="300"/>
      <c r="D64" s="300"/>
      <c r="E64" s="300"/>
      <c r="F64" s="300"/>
      <c r="G64" s="300"/>
      <c r="H64" s="300"/>
    </row>
    <row r="65" spans="1:8" ht="14.25" customHeight="1">
      <c r="A65" s="297" t="s">
        <v>22</v>
      </c>
      <c r="B65" s="306"/>
      <c r="C65" s="306"/>
      <c r="D65" s="306"/>
      <c r="E65" s="306"/>
      <c r="F65" s="306"/>
      <c r="G65" s="306"/>
      <c r="H65" s="313"/>
    </row>
    <row r="66" spans="1:8" ht="14.25" customHeight="1">
      <c r="A66" s="2" t="s">
        <v>38</v>
      </c>
      <c r="B66" s="7"/>
      <c r="C66" s="7"/>
      <c r="D66" s="15"/>
      <c r="E66" s="12"/>
      <c r="F66" s="16"/>
      <c r="G66" s="8"/>
      <c r="H66" s="9"/>
    </row>
    <row r="67" spans="1:8" ht="14.25" customHeight="1">
      <c r="A67" s="6" t="s">
        <v>75</v>
      </c>
      <c r="B67" s="7">
        <v>67</v>
      </c>
      <c r="C67" s="7" t="s">
        <v>2</v>
      </c>
      <c r="D67" s="15">
        <v>153</v>
      </c>
      <c r="E67" s="12" t="s">
        <v>77</v>
      </c>
      <c r="F67" s="16"/>
      <c r="G67" s="8">
        <v>5.45</v>
      </c>
      <c r="H67" s="7">
        <f>B67*D67*G67</f>
        <v>55868</v>
      </c>
    </row>
    <row r="68" spans="1:8" ht="14.25" customHeight="1">
      <c r="A68" s="17" t="s">
        <v>81</v>
      </c>
      <c r="B68" s="7">
        <v>15</v>
      </c>
      <c r="C68" s="7" t="s">
        <v>2</v>
      </c>
      <c r="D68" s="15">
        <v>153</v>
      </c>
      <c r="E68" s="12" t="s">
        <v>23</v>
      </c>
      <c r="F68" s="16">
        <v>17</v>
      </c>
      <c r="G68" s="8" t="s">
        <v>3</v>
      </c>
      <c r="H68" s="9">
        <f>B68*D68*F68</f>
        <v>39015</v>
      </c>
    </row>
    <row r="69" spans="1:8" ht="14.25" customHeight="1">
      <c r="A69" s="17" t="s">
        <v>739</v>
      </c>
      <c r="B69" s="7">
        <v>8</v>
      </c>
      <c r="C69" s="7" t="s">
        <v>2</v>
      </c>
      <c r="D69" s="15">
        <v>68</v>
      </c>
      <c r="E69" s="12" t="s">
        <v>23</v>
      </c>
      <c r="F69" s="16">
        <v>17</v>
      </c>
      <c r="G69" s="8" t="s">
        <v>3</v>
      </c>
      <c r="H69" s="9">
        <f>B69*D69*F69</f>
        <v>9248</v>
      </c>
    </row>
    <row r="70" spans="1:8" ht="14.25" customHeight="1">
      <c r="A70" s="294" t="s">
        <v>41</v>
      </c>
      <c r="B70" s="295"/>
      <c r="C70" s="295"/>
      <c r="D70" s="295"/>
      <c r="E70" s="295"/>
      <c r="F70" s="295"/>
      <c r="G70" s="296"/>
      <c r="H70" s="4">
        <f>SUM(H67:H69)</f>
        <v>104131</v>
      </c>
    </row>
    <row r="71" spans="1:8" ht="14.25" customHeight="1">
      <c r="A71" s="297" t="s">
        <v>43</v>
      </c>
      <c r="B71" s="298"/>
      <c r="C71" s="298"/>
      <c r="D71" s="298"/>
      <c r="E71" s="298"/>
      <c r="F71" s="298"/>
      <c r="G71" s="298"/>
      <c r="H71" s="312"/>
    </row>
    <row r="72" spans="1:8" ht="14.25" customHeight="1">
      <c r="A72" s="1" t="s">
        <v>45</v>
      </c>
      <c r="B72" s="32">
        <v>67</v>
      </c>
      <c r="C72" s="33" t="s">
        <v>2</v>
      </c>
      <c r="D72" s="32">
        <v>0.07</v>
      </c>
      <c r="E72" s="33" t="s">
        <v>44</v>
      </c>
      <c r="F72" s="32">
        <v>120</v>
      </c>
      <c r="G72" s="8" t="s">
        <v>5</v>
      </c>
      <c r="H72" s="8">
        <f>B72*D72*F72</f>
        <v>562.8</v>
      </c>
    </row>
    <row r="73" spans="1:8" ht="14.25" customHeight="1">
      <c r="A73" s="2" t="s">
        <v>50</v>
      </c>
      <c r="B73" s="34">
        <f>H72</f>
        <v>562.8</v>
      </c>
      <c r="C73" s="33" t="s">
        <v>44</v>
      </c>
      <c r="D73" s="34">
        <v>2.5</v>
      </c>
      <c r="E73" s="33" t="s">
        <v>44</v>
      </c>
      <c r="F73" s="34">
        <v>4.5</v>
      </c>
      <c r="G73" s="8" t="s">
        <v>3</v>
      </c>
      <c r="H73" s="3">
        <f>B73/D73*F73</f>
        <v>1013.04</v>
      </c>
    </row>
    <row r="74" spans="1:8" ht="14.25" customHeight="1">
      <c r="A74" s="14"/>
      <c r="B74" s="31"/>
      <c r="C74" s="31"/>
      <c r="D74" s="306"/>
      <c r="E74" s="306"/>
      <c r="F74" s="31"/>
      <c r="G74" s="31"/>
      <c r="H74" s="18"/>
    </row>
    <row r="75" spans="1:8" ht="14.25" customHeight="1">
      <c r="A75" s="297" t="s">
        <v>79</v>
      </c>
      <c r="B75" s="298"/>
      <c r="C75" s="298"/>
      <c r="D75" s="298"/>
      <c r="E75" s="298"/>
      <c r="F75" s="298"/>
      <c r="G75" s="298"/>
      <c r="H75" s="312"/>
    </row>
    <row r="76" spans="1:8" ht="22.5" customHeight="1">
      <c r="A76" s="6" t="s">
        <v>79</v>
      </c>
      <c r="B76" s="7">
        <v>124</v>
      </c>
      <c r="C76" s="7" t="s">
        <v>80</v>
      </c>
      <c r="D76" s="303">
        <v>0.18</v>
      </c>
      <c r="E76" s="304"/>
      <c r="F76" s="8" t="s">
        <v>42</v>
      </c>
      <c r="G76" s="8"/>
      <c r="H76" s="9">
        <f>D76*B76</f>
        <v>22.32</v>
      </c>
    </row>
    <row r="77" spans="1:8" ht="14.25" customHeight="1">
      <c r="A77" s="6"/>
      <c r="B77" s="35">
        <f>H76</f>
        <v>22.32</v>
      </c>
      <c r="C77" s="7" t="s">
        <v>42</v>
      </c>
      <c r="D77" s="20">
        <v>12</v>
      </c>
      <c r="E77" s="40" t="s">
        <v>46</v>
      </c>
      <c r="F77" s="8">
        <v>27.4</v>
      </c>
      <c r="G77" s="8" t="s">
        <v>3</v>
      </c>
      <c r="H77" s="8">
        <f>B77*D77*F77</f>
        <v>7338.82</v>
      </c>
    </row>
    <row r="78" spans="1:8" ht="14.25" customHeight="1">
      <c r="A78" s="2" t="s">
        <v>29</v>
      </c>
      <c r="B78" s="7"/>
      <c r="C78" s="7"/>
      <c r="D78" s="303"/>
      <c r="E78" s="304"/>
      <c r="F78" s="8"/>
      <c r="G78" s="8"/>
      <c r="H78" s="4">
        <f>SUM(H77)</f>
        <v>7339</v>
      </c>
    </row>
    <row r="79" spans="1:8" ht="14.25" customHeight="1">
      <c r="A79" s="297" t="s">
        <v>30</v>
      </c>
      <c r="B79" s="298"/>
      <c r="C79" s="298"/>
      <c r="D79" s="298"/>
      <c r="E79" s="298"/>
      <c r="F79" s="298"/>
      <c r="G79" s="298"/>
      <c r="H79" s="312"/>
    </row>
    <row r="80" spans="1:8" ht="12" customHeight="1">
      <c r="A80" s="6" t="s">
        <v>122</v>
      </c>
      <c r="B80" s="32">
        <v>5</v>
      </c>
      <c r="C80" s="33" t="s">
        <v>6</v>
      </c>
      <c r="D80" s="32">
        <v>9</v>
      </c>
      <c r="E80" s="33" t="s">
        <v>4</v>
      </c>
      <c r="F80" s="32">
        <v>8</v>
      </c>
      <c r="G80" s="33" t="s">
        <v>3</v>
      </c>
      <c r="H80" s="32">
        <f aca="true" t="shared" si="1" ref="H80:H85">B80*D80*F80</f>
        <v>360</v>
      </c>
    </row>
    <row r="81" spans="1:8" ht="12" customHeight="1">
      <c r="A81" s="6" t="s">
        <v>234</v>
      </c>
      <c r="B81" s="32">
        <v>11</v>
      </c>
      <c r="C81" s="33" t="s">
        <v>6</v>
      </c>
      <c r="D81" s="32">
        <v>9</v>
      </c>
      <c r="E81" s="33" t="s">
        <v>4</v>
      </c>
      <c r="F81" s="32">
        <v>12</v>
      </c>
      <c r="G81" s="33" t="s">
        <v>3</v>
      </c>
      <c r="H81" s="32">
        <f t="shared" si="1"/>
        <v>1188</v>
      </c>
    </row>
    <row r="82" spans="1:8" ht="12" customHeight="1">
      <c r="A82" s="6" t="s">
        <v>235</v>
      </c>
      <c r="B82" s="32">
        <v>7</v>
      </c>
      <c r="C82" s="33" t="s">
        <v>6</v>
      </c>
      <c r="D82" s="32">
        <v>9</v>
      </c>
      <c r="E82" s="33" t="s">
        <v>4</v>
      </c>
      <c r="F82" s="32">
        <v>15</v>
      </c>
      <c r="G82" s="33" t="s">
        <v>3</v>
      </c>
      <c r="H82" s="32">
        <f t="shared" si="1"/>
        <v>945</v>
      </c>
    </row>
    <row r="83" spans="1:8" ht="12" customHeight="1">
      <c r="A83" s="6" t="s">
        <v>200</v>
      </c>
      <c r="B83" s="32">
        <v>5</v>
      </c>
      <c r="C83" s="33" t="s">
        <v>6</v>
      </c>
      <c r="D83" s="32">
        <v>5</v>
      </c>
      <c r="E83" s="33" t="s">
        <v>4</v>
      </c>
      <c r="F83" s="32">
        <v>33</v>
      </c>
      <c r="G83" s="33" t="s">
        <v>3</v>
      </c>
      <c r="H83" s="32">
        <f t="shared" si="1"/>
        <v>825</v>
      </c>
    </row>
    <row r="84" spans="1:8" ht="12" customHeight="1">
      <c r="A84" s="6" t="s">
        <v>210</v>
      </c>
      <c r="B84" s="32">
        <v>14</v>
      </c>
      <c r="C84" s="33" t="s">
        <v>6</v>
      </c>
      <c r="D84" s="32">
        <v>9</v>
      </c>
      <c r="E84" s="33" t="s">
        <v>4</v>
      </c>
      <c r="F84" s="32">
        <v>33</v>
      </c>
      <c r="G84" s="33" t="s">
        <v>3</v>
      </c>
      <c r="H84" s="32">
        <f t="shared" si="1"/>
        <v>4158</v>
      </c>
    </row>
    <row r="85" spans="1:8" ht="12" customHeight="1">
      <c r="A85" s="6" t="s">
        <v>125</v>
      </c>
      <c r="B85" s="32">
        <v>12</v>
      </c>
      <c r="C85" s="33" t="s">
        <v>6</v>
      </c>
      <c r="D85" s="32">
        <v>12</v>
      </c>
      <c r="E85" s="33" t="s">
        <v>4</v>
      </c>
      <c r="F85" s="32">
        <v>35</v>
      </c>
      <c r="G85" s="33" t="s">
        <v>3</v>
      </c>
      <c r="H85" s="32">
        <f t="shared" si="1"/>
        <v>5040</v>
      </c>
    </row>
    <row r="86" spans="1:8" ht="12" customHeight="1">
      <c r="A86" s="6" t="s">
        <v>104</v>
      </c>
      <c r="B86" s="32">
        <v>52</v>
      </c>
      <c r="C86" s="33" t="s">
        <v>6</v>
      </c>
      <c r="D86" s="32"/>
      <c r="E86" s="33"/>
      <c r="F86" s="32">
        <v>45</v>
      </c>
      <c r="G86" s="33" t="s">
        <v>3</v>
      </c>
      <c r="H86" s="32">
        <f aca="true" t="shared" si="2" ref="H86:H95">B86*F86</f>
        <v>2340</v>
      </c>
    </row>
    <row r="87" spans="1:8" ht="12" customHeight="1">
      <c r="A87" s="6" t="s">
        <v>107</v>
      </c>
      <c r="B87" s="32">
        <v>3</v>
      </c>
      <c r="C87" s="33" t="s">
        <v>6</v>
      </c>
      <c r="D87" s="32"/>
      <c r="E87" s="33"/>
      <c r="F87" s="32">
        <v>502</v>
      </c>
      <c r="G87" s="33" t="s">
        <v>3</v>
      </c>
      <c r="H87" s="32">
        <f t="shared" si="2"/>
        <v>1506</v>
      </c>
    </row>
    <row r="88" spans="1:8" ht="12" customHeight="1">
      <c r="A88" s="6" t="s">
        <v>47</v>
      </c>
      <c r="B88" s="32">
        <v>3</v>
      </c>
      <c r="C88" s="33" t="s">
        <v>6</v>
      </c>
      <c r="D88" s="32"/>
      <c r="E88" s="33"/>
      <c r="F88" s="32">
        <v>160</v>
      </c>
      <c r="G88" s="33" t="s">
        <v>3</v>
      </c>
      <c r="H88" s="32">
        <f t="shared" si="2"/>
        <v>480</v>
      </c>
    </row>
    <row r="89" spans="1:8" ht="12" customHeight="1">
      <c r="A89" s="6" t="s">
        <v>47</v>
      </c>
      <c r="B89" s="32">
        <v>6</v>
      </c>
      <c r="C89" s="33" t="s">
        <v>6</v>
      </c>
      <c r="D89" s="32"/>
      <c r="E89" s="33"/>
      <c r="F89" s="32">
        <v>250</v>
      </c>
      <c r="G89" s="33" t="s">
        <v>3</v>
      </c>
      <c r="H89" s="32">
        <f t="shared" si="2"/>
        <v>1500</v>
      </c>
    </row>
    <row r="90" spans="1:8" ht="12" customHeight="1">
      <c r="A90" s="6" t="s">
        <v>97</v>
      </c>
      <c r="B90" s="32">
        <v>5</v>
      </c>
      <c r="C90" s="33" t="s">
        <v>6</v>
      </c>
      <c r="D90" s="32"/>
      <c r="E90" s="33"/>
      <c r="F90" s="32">
        <v>125</v>
      </c>
      <c r="G90" s="33" t="s">
        <v>3</v>
      </c>
      <c r="H90" s="32">
        <f t="shared" si="2"/>
        <v>625</v>
      </c>
    </row>
    <row r="91" spans="1:8" ht="12" customHeight="1">
      <c r="A91" s="6" t="s">
        <v>96</v>
      </c>
      <c r="B91" s="32">
        <v>4</v>
      </c>
      <c r="C91" s="33" t="s">
        <v>6</v>
      </c>
      <c r="D91" s="32"/>
      <c r="E91" s="33"/>
      <c r="F91" s="32">
        <v>110</v>
      </c>
      <c r="G91" s="33" t="s">
        <v>3</v>
      </c>
      <c r="H91" s="32">
        <f t="shared" si="2"/>
        <v>440</v>
      </c>
    </row>
    <row r="92" spans="1:8" ht="12" customHeight="1">
      <c r="A92" s="6" t="s">
        <v>129</v>
      </c>
      <c r="B92" s="32">
        <v>7</v>
      </c>
      <c r="C92" s="33" t="s">
        <v>6</v>
      </c>
      <c r="D92" s="32"/>
      <c r="E92" s="33"/>
      <c r="F92" s="32">
        <v>65</v>
      </c>
      <c r="G92" s="33" t="s">
        <v>3</v>
      </c>
      <c r="H92" s="32">
        <f t="shared" si="2"/>
        <v>455</v>
      </c>
    </row>
    <row r="93" spans="1:8" ht="12" customHeight="1">
      <c r="A93" s="6" t="s">
        <v>130</v>
      </c>
      <c r="B93" s="32">
        <v>4</v>
      </c>
      <c r="C93" s="33" t="s">
        <v>6</v>
      </c>
      <c r="D93" s="32"/>
      <c r="E93" s="33"/>
      <c r="F93" s="32">
        <v>233</v>
      </c>
      <c r="G93" s="33" t="s">
        <v>3</v>
      </c>
      <c r="H93" s="32">
        <f t="shared" si="2"/>
        <v>932</v>
      </c>
    </row>
    <row r="94" spans="1:8" ht="12" customHeight="1">
      <c r="A94" s="6" t="s">
        <v>131</v>
      </c>
      <c r="B94" s="32">
        <v>4</v>
      </c>
      <c r="C94" s="33" t="s">
        <v>6</v>
      </c>
      <c r="D94" s="32"/>
      <c r="E94" s="33"/>
      <c r="F94" s="32">
        <v>268</v>
      </c>
      <c r="G94" s="33" t="s">
        <v>3</v>
      </c>
      <c r="H94" s="32">
        <f t="shared" si="2"/>
        <v>1072</v>
      </c>
    </row>
    <row r="95" spans="1:8" ht="12" customHeight="1">
      <c r="A95" s="6" t="s">
        <v>236</v>
      </c>
      <c r="B95" s="32">
        <v>9</v>
      </c>
      <c r="C95" s="33" t="s">
        <v>6</v>
      </c>
      <c r="D95" s="32"/>
      <c r="E95" s="33"/>
      <c r="F95" s="32">
        <v>20</v>
      </c>
      <c r="G95" s="33" t="s">
        <v>3</v>
      </c>
      <c r="H95" s="32">
        <f t="shared" si="2"/>
        <v>180</v>
      </c>
    </row>
    <row r="96" spans="1:8" ht="14.25" customHeight="1">
      <c r="A96" s="2" t="s">
        <v>753</v>
      </c>
      <c r="B96" s="63"/>
      <c r="C96" s="7"/>
      <c r="D96" s="303"/>
      <c r="E96" s="304"/>
      <c r="F96" s="70"/>
      <c r="G96" s="8"/>
      <c r="H96" s="94">
        <f>SUM(H80:H93)</f>
        <v>20794</v>
      </c>
    </row>
    <row r="97" spans="1:8" ht="14.25" customHeight="1">
      <c r="A97" s="2" t="s">
        <v>256</v>
      </c>
      <c r="B97" s="7"/>
      <c r="C97" s="7"/>
      <c r="D97" s="303"/>
      <c r="E97" s="304"/>
      <c r="F97" s="8"/>
      <c r="G97" s="8"/>
      <c r="H97" s="94">
        <v>20000</v>
      </c>
    </row>
    <row r="98" spans="1:8" ht="14.25" customHeight="1">
      <c r="A98" s="6"/>
      <c r="B98" s="7"/>
      <c r="C98" s="7"/>
      <c r="D98" s="303"/>
      <c r="E98" s="304"/>
      <c r="F98" s="8"/>
      <c r="G98" s="8"/>
      <c r="H98" s="9"/>
    </row>
    <row r="99" spans="1:8" ht="14.25" customHeight="1">
      <c r="A99" s="297" t="s">
        <v>31</v>
      </c>
      <c r="B99" s="298"/>
      <c r="C99" s="298"/>
      <c r="D99" s="298"/>
      <c r="E99" s="298"/>
      <c r="F99" s="298"/>
      <c r="G99" s="298"/>
      <c r="H99" s="312"/>
    </row>
    <row r="100" spans="1:8" s="91" customFormat="1" ht="15" customHeight="1">
      <c r="A100" s="6" t="s">
        <v>454</v>
      </c>
      <c r="B100" s="7">
        <v>4</v>
      </c>
      <c r="C100" s="7" t="s">
        <v>6</v>
      </c>
      <c r="D100" s="303"/>
      <c r="E100" s="304"/>
      <c r="F100" s="8">
        <v>38</v>
      </c>
      <c r="G100" s="8" t="s">
        <v>3</v>
      </c>
      <c r="H100" s="9">
        <f aca="true" t="shared" si="3" ref="H100:H120">B100*F100</f>
        <v>152</v>
      </c>
    </row>
    <row r="101" spans="1:8" s="91" customFormat="1" ht="15" customHeight="1">
      <c r="A101" s="6" t="s">
        <v>455</v>
      </c>
      <c r="B101" s="7">
        <v>4</v>
      </c>
      <c r="C101" s="7" t="s">
        <v>6</v>
      </c>
      <c r="D101" s="303"/>
      <c r="E101" s="304"/>
      <c r="F101" s="8">
        <v>11</v>
      </c>
      <c r="G101" s="8" t="s">
        <v>3</v>
      </c>
      <c r="H101" s="9">
        <f t="shared" si="3"/>
        <v>44</v>
      </c>
    </row>
    <row r="102" spans="1:8" s="91" customFormat="1" ht="13.5" customHeight="1">
      <c r="A102" s="6" t="s">
        <v>456</v>
      </c>
      <c r="B102" s="7">
        <v>5</v>
      </c>
      <c r="C102" s="7" t="s">
        <v>6</v>
      </c>
      <c r="D102" s="20"/>
      <c r="E102" s="54"/>
      <c r="F102" s="8">
        <v>20</v>
      </c>
      <c r="G102" s="8" t="s">
        <v>3</v>
      </c>
      <c r="H102" s="9">
        <f t="shared" si="3"/>
        <v>100</v>
      </c>
    </row>
    <row r="103" spans="1:8" s="91" customFormat="1" ht="14.25" customHeight="1">
      <c r="A103" s="6" t="s">
        <v>457</v>
      </c>
      <c r="B103" s="7">
        <v>5</v>
      </c>
      <c r="C103" s="7" t="s">
        <v>6</v>
      </c>
      <c r="D103" s="20"/>
      <c r="E103" s="54"/>
      <c r="F103" s="8">
        <v>14</v>
      </c>
      <c r="G103" s="8" t="s">
        <v>3</v>
      </c>
      <c r="H103" s="9">
        <f t="shared" si="3"/>
        <v>70</v>
      </c>
    </row>
    <row r="104" spans="1:8" s="91" customFormat="1" ht="14.25" customHeight="1">
      <c r="A104" s="6" t="s">
        <v>458</v>
      </c>
      <c r="B104" s="7">
        <v>5</v>
      </c>
      <c r="C104" s="7" t="s">
        <v>6</v>
      </c>
      <c r="D104" s="20"/>
      <c r="E104" s="54"/>
      <c r="F104" s="8">
        <v>24</v>
      </c>
      <c r="G104" s="8" t="s">
        <v>3</v>
      </c>
      <c r="H104" s="9">
        <f t="shared" si="3"/>
        <v>120</v>
      </c>
    </row>
    <row r="105" spans="1:8" s="91" customFormat="1" ht="12.75" customHeight="1">
      <c r="A105" s="6" t="s">
        <v>459</v>
      </c>
      <c r="B105" s="7">
        <v>1</v>
      </c>
      <c r="C105" s="7" t="s">
        <v>460</v>
      </c>
      <c r="D105" s="20"/>
      <c r="E105" s="54"/>
      <c r="F105" s="8">
        <v>119</v>
      </c>
      <c r="G105" s="8" t="s">
        <v>3</v>
      </c>
      <c r="H105" s="9">
        <f t="shared" si="3"/>
        <v>119</v>
      </c>
    </row>
    <row r="106" spans="1:8" s="91" customFormat="1" ht="13.5" customHeight="1">
      <c r="A106" s="6" t="s">
        <v>461</v>
      </c>
      <c r="B106" s="7">
        <v>4</v>
      </c>
      <c r="C106" s="7" t="s">
        <v>462</v>
      </c>
      <c r="D106" s="20"/>
      <c r="E106" s="54"/>
      <c r="F106" s="8">
        <v>46</v>
      </c>
      <c r="G106" s="8" t="s">
        <v>3</v>
      </c>
      <c r="H106" s="9">
        <f t="shared" si="3"/>
        <v>184</v>
      </c>
    </row>
    <row r="107" spans="1:8" s="91" customFormat="1" ht="11.25" customHeight="1">
      <c r="A107" s="6" t="s">
        <v>463</v>
      </c>
      <c r="B107" s="7">
        <v>2</v>
      </c>
      <c r="C107" s="7" t="s">
        <v>110</v>
      </c>
      <c r="D107" s="20"/>
      <c r="E107" s="54"/>
      <c r="F107" s="8">
        <v>158</v>
      </c>
      <c r="G107" s="8" t="s">
        <v>3</v>
      </c>
      <c r="H107" s="9">
        <f t="shared" si="3"/>
        <v>316</v>
      </c>
    </row>
    <row r="108" spans="1:8" s="91" customFormat="1" ht="13.5" customHeight="1">
      <c r="A108" s="6" t="s">
        <v>464</v>
      </c>
      <c r="B108" s="7">
        <v>5</v>
      </c>
      <c r="C108" s="7" t="s">
        <v>97</v>
      </c>
      <c r="D108" s="20"/>
      <c r="E108" s="54"/>
      <c r="F108" s="8">
        <v>486</v>
      </c>
      <c r="G108" s="8" t="s">
        <v>3</v>
      </c>
      <c r="H108" s="9">
        <f>B108*F108</f>
        <v>2430</v>
      </c>
    </row>
    <row r="109" spans="1:8" s="91" customFormat="1" ht="12" customHeight="1">
      <c r="A109" s="6" t="s">
        <v>465</v>
      </c>
      <c r="B109" s="7">
        <v>10</v>
      </c>
      <c r="C109" s="7" t="s">
        <v>143</v>
      </c>
      <c r="D109" s="20"/>
      <c r="E109" s="54"/>
      <c r="F109" s="8">
        <v>40</v>
      </c>
      <c r="G109" s="8" t="s">
        <v>3</v>
      </c>
      <c r="H109" s="9">
        <f t="shared" si="3"/>
        <v>400</v>
      </c>
    </row>
    <row r="110" spans="1:8" s="91" customFormat="1" ht="11.25" customHeight="1">
      <c r="A110" s="6" t="s">
        <v>466</v>
      </c>
      <c r="B110" s="7">
        <v>4</v>
      </c>
      <c r="C110" s="7" t="s">
        <v>97</v>
      </c>
      <c r="D110" s="20"/>
      <c r="E110" s="54"/>
      <c r="F110" s="8">
        <v>2051</v>
      </c>
      <c r="G110" s="8" t="s">
        <v>3</v>
      </c>
      <c r="H110" s="9">
        <f t="shared" si="3"/>
        <v>8204</v>
      </c>
    </row>
    <row r="111" spans="1:8" s="91" customFormat="1" ht="14.25" customHeight="1">
      <c r="A111" s="6" t="s">
        <v>376</v>
      </c>
      <c r="B111" s="7">
        <v>3</v>
      </c>
      <c r="C111" s="7" t="s">
        <v>6</v>
      </c>
      <c r="D111" s="20"/>
      <c r="E111" s="54"/>
      <c r="F111" s="8">
        <v>48</v>
      </c>
      <c r="G111" s="8" t="s">
        <v>3</v>
      </c>
      <c r="H111" s="9">
        <f t="shared" si="3"/>
        <v>144</v>
      </c>
    </row>
    <row r="112" spans="1:8" s="91" customFormat="1" ht="11.25" customHeight="1">
      <c r="A112" s="6" t="s">
        <v>467</v>
      </c>
      <c r="B112" s="7">
        <v>4</v>
      </c>
      <c r="C112" s="7" t="s">
        <v>468</v>
      </c>
      <c r="D112" s="20"/>
      <c r="E112" s="54"/>
      <c r="F112" s="8">
        <v>44</v>
      </c>
      <c r="G112" s="8" t="s">
        <v>3</v>
      </c>
      <c r="H112" s="9">
        <f t="shared" si="3"/>
        <v>176</v>
      </c>
    </row>
    <row r="113" spans="1:8" s="91" customFormat="1" ht="15" customHeight="1">
      <c r="A113" s="6" t="s">
        <v>467</v>
      </c>
      <c r="B113" s="7">
        <v>4</v>
      </c>
      <c r="C113" s="7" t="s">
        <v>468</v>
      </c>
      <c r="D113" s="20"/>
      <c r="E113" s="54"/>
      <c r="F113" s="8">
        <v>28</v>
      </c>
      <c r="G113" s="8" t="s">
        <v>3</v>
      </c>
      <c r="H113" s="9">
        <f t="shared" si="3"/>
        <v>112</v>
      </c>
    </row>
    <row r="114" spans="1:8" s="91" customFormat="1" ht="12.75" customHeight="1">
      <c r="A114" s="6" t="s">
        <v>469</v>
      </c>
      <c r="B114" s="7">
        <v>5</v>
      </c>
      <c r="C114" s="7" t="s">
        <v>468</v>
      </c>
      <c r="D114" s="20"/>
      <c r="E114" s="54"/>
      <c r="F114" s="8">
        <v>47</v>
      </c>
      <c r="G114" s="8" t="s">
        <v>3</v>
      </c>
      <c r="H114" s="9">
        <f t="shared" si="3"/>
        <v>235</v>
      </c>
    </row>
    <row r="115" spans="1:8" s="91" customFormat="1" ht="12.75" customHeight="1">
      <c r="A115" s="6" t="s">
        <v>470</v>
      </c>
      <c r="B115" s="7">
        <v>7</v>
      </c>
      <c r="C115" s="7" t="s">
        <v>6</v>
      </c>
      <c r="D115" s="20"/>
      <c r="E115" s="54"/>
      <c r="F115" s="8">
        <v>109</v>
      </c>
      <c r="G115" s="8" t="s">
        <v>3</v>
      </c>
      <c r="H115" s="9">
        <f t="shared" si="3"/>
        <v>763</v>
      </c>
    </row>
    <row r="116" spans="1:8" s="91" customFormat="1" ht="12.75" customHeight="1">
      <c r="A116" s="6" t="s">
        <v>471</v>
      </c>
      <c r="B116" s="7">
        <v>6</v>
      </c>
      <c r="C116" s="7" t="s">
        <v>6</v>
      </c>
      <c r="D116" s="20"/>
      <c r="E116" s="54"/>
      <c r="F116" s="8">
        <v>32</v>
      </c>
      <c r="G116" s="8" t="s">
        <v>3</v>
      </c>
      <c r="H116" s="9">
        <f t="shared" si="3"/>
        <v>192</v>
      </c>
    </row>
    <row r="117" spans="1:8" s="91" customFormat="1" ht="12" customHeight="1">
      <c r="A117" s="6" t="s">
        <v>472</v>
      </c>
      <c r="B117" s="7">
        <v>4</v>
      </c>
      <c r="C117" s="7" t="s">
        <v>460</v>
      </c>
      <c r="D117" s="20"/>
      <c r="E117" s="54"/>
      <c r="F117" s="8">
        <v>119</v>
      </c>
      <c r="G117" s="8" t="s">
        <v>3</v>
      </c>
      <c r="H117" s="9">
        <f t="shared" si="3"/>
        <v>476</v>
      </c>
    </row>
    <row r="118" spans="1:8" s="91" customFormat="1" ht="12.75" customHeight="1">
      <c r="A118" s="6" t="s">
        <v>473</v>
      </c>
      <c r="B118" s="7">
        <v>5</v>
      </c>
      <c r="C118" s="7" t="s">
        <v>460</v>
      </c>
      <c r="D118" s="20"/>
      <c r="E118" s="54"/>
      <c r="F118" s="8">
        <v>111</v>
      </c>
      <c r="G118" s="8" t="s">
        <v>3</v>
      </c>
      <c r="H118" s="9">
        <f t="shared" si="3"/>
        <v>555</v>
      </c>
    </row>
    <row r="119" spans="1:8" s="91" customFormat="1" ht="12.75" customHeight="1">
      <c r="A119" s="6" t="s">
        <v>390</v>
      </c>
      <c r="B119" s="7">
        <v>3</v>
      </c>
      <c r="C119" s="7" t="s">
        <v>460</v>
      </c>
      <c r="D119" s="20"/>
      <c r="E119" s="54"/>
      <c r="F119" s="8">
        <v>108</v>
      </c>
      <c r="G119" s="8" t="s">
        <v>3</v>
      </c>
      <c r="H119" s="9">
        <f t="shared" si="3"/>
        <v>324</v>
      </c>
    </row>
    <row r="120" spans="1:8" s="91" customFormat="1" ht="12.75" customHeight="1">
      <c r="A120" s="6" t="s">
        <v>474</v>
      </c>
      <c r="B120" s="7">
        <v>6</v>
      </c>
      <c r="C120" s="7" t="s">
        <v>97</v>
      </c>
      <c r="D120" s="20"/>
      <c r="E120" s="54"/>
      <c r="F120" s="8">
        <v>1934</v>
      </c>
      <c r="G120" s="8" t="s">
        <v>3</v>
      </c>
      <c r="H120" s="9">
        <f t="shared" si="3"/>
        <v>11604</v>
      </c>
    </row>
    <row r="121" spans="1:8" s="92" customFormat="1" ht="12" customHeight="1">
      <c r="A121" s="2" t="s">
        <v>29</v>
      </c>
      <c r="B121" s="4"/>
      <c r="C121" s="4"/>
      <c r="D121" s="375"/>
      <c r="E121" s="376"/>
      <c r="F121" s="3"/>
      <c r="G121" s="3"/>
      <c r="H121" s="5">
        <f>SUM(H100:H120)</f>
        <v>26720</v>
      </c>
    </row>
    <row r="122" spans="1:8" s="92" customFormat="1" ht="13.5" customHeight="1">
      <c r="A122" s="2" t="s">
        <v>749</v>
      </c>
      <c r="B122" s="4"/>
      <c r="C122" s="4"/>
      <c r="D122" s="128"/>
      <c r="E122" s="129"/>
      <c r="F122" s="3"/>
      <c r="G122" s="3"/>
      <c r="H122" s="5">
        <v>24062</v>
      </c>
    </row>
    <row r="123" spans="1:8" s="92" customFormat="1" ht="14.25" customHeight="1">
      <c r="A123" s="2" t="s">
        <v>762</v>
      </c>
      <c r="B123" s="4"/>
      <c r="C123" s="4"/>
      <c r="D123" s="95"/>
      <c r="E123" s="95"/>
      <c r="F123" s="3"/>
      <c r="G123" s="3"/>
      <c r="H123" s="4">
        <f>H70+H73+H78+H96+H121</f>
        <v>159997</v>
      </c>
    </row>
    <row r="124" spans="1:8" s="92" customFormat="1" ht="14.25" customHeight="1">
      <c r="A124" s="143" t="s">
        <v>425</v>
      </c>
      <c r="B124" s="4"/>
      <c r="C124" s="4"/>
      <c r="D124" s="95"/>
      <c r="E124" s="95"/>
      <c r="F124" s="3"/>
      <c r="G124" s="3"/>
      <c r="H124" s="4">
        <v>160000</v>
      </c>
    </row>
    <row r="125" spans="1:8" s="92" customFormat="1" ht="12.75" customHeight="1">
      <c r="A125" s="186" t="s">
        <v>515</v>
      </c>
      <c r="B125" s="49"/>
      <c r="C125" s="49"/>
      <c r="D125" s="187"/>
      <c r="E125" s="187"/>
      <c r="F125" s="188"/>
      <c r="G125" s="188"/>
      <c r="H125" s="49">
        <f>H5+H11+H15+H21+H29+H40+H53+H57+H62+H123</f>
        <v>1213351</v>
      </c>
    </row>
    <row r="126" spans="1:8" s="92" customFormat="1" ht="13.5" customHeight="1">
      <c r="A126" s="46" t="s">
        <v>513</v>
      </c>
      <c r="B126" s="49"/>
      <c r="C126" s="49"/>
      <c r="D126" s="187"/>
      <c r="E126" s="187"/>
      <c r="F126" s="188"/>
      <c r="G126" s="188"/>
      <c r="H126" s="49">
        <f>H6+H12+H16+H22+H30+H41+H54+H58+H63+H124</f>
        <v>1214000</v>
      </c>
    </row>
    <row r="127" spans="1:7" ht="14.25" customHeight="1">
      <c r="A127" s="1" t="s">
        <v>514</v>
      </c>
      <c r="B127" s="1"/>
      <c r="C127" s="1"/>
      <c r="D127" s="1" t="s">
        <v>60</v>
      </c>
      <c r="E127" s="1"/>
      <c r="F127" s="1"/>
      <c r="G127" s="1" t="s">
        <v>757</v>
      </c>
    </row>
    <row r="128" spans="1:6" ht="14.25" customHeight="1">
      <c r="A128" s="25"/>
      <c r="B128" s="26"/>
      <c r="C128" s="26"/>
      <c r="D128" s="26"/>
      <c r="E128" s="11"/>
      <c r="F128" s="27"/>
    </row>
    <row r="129" spans="1:6" ht="14.25" customHeight="1">
      <c r="A129" s="26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8"/>
      <c r="B139" s="28"/>
      <c r="C139" s="26"/>
      <c r="D139" s="11"/>
      <c r="E139" s="11"/>
      <c r="F139" s="27"/>
    </row>
    <row r="140" spans="1:6" ht="14.25" customHeight="1">
      <c r="A140" s="29"/>
      <c r="B140" s="29"/>
      <c r="C140" s="29"/>
      <c r="D140" s="29"/>
      <c r="E140" s="11"/>
      <c r="F140" s="27"/>
    </row>
    <row r="141" spans="1:6" ht="14.25" customHeight="1">
      <c r="A141" s="30"/>
      <c r="B141" s="11"/>
      <c r="C141" s="11"/>
      <c r="D141" s="11"/>
      <c r="E141" s="11"/>
      <c r="F141" s="27"/>
    </row>
  </sheetData>
  <sheetProtection/>
  <mergeCells count="28">
    <mergeCell ref="A24:A26"/>
    <mergeCell ref="A42:H42"/>
    <mergeCell ref="A55:H55"/>
    <mergeCell ref="D98:E98"/>
    <mergeCell ref="A70:G70"/>
    <mergeCell ref="A71:H71"/>
    <mergeCell ref="D78:E78"/>
    <mergeCell ref="A59:H59"/>
    <mergeCell ref="A1:H1"/>
    <mergeCell ref="D76:E76"/>
    <mergeCell ref="A65:H65"/>
    <mergeCell ref="A2:H2"/>
    <mergeCell ref="A23:H23"/>
    <mergeCell ref="A31:H31"/>
    <mergeCell ref="A3:H3"/>
    <mergeCell ref="D74:E74"/>
    <mergeCell ref="A64:H64"/>
    <mergeCell ref="A7:H7"/>
    <mergeCell ref="A13:H13"/>
    <mergeCell ref="D121:E121"/>
    <mergeCell ref="A75:H75"/>
    <mergeCell ref="D96:E96"/>
    <mergeCell ref="D97:E97"/>
    <mergeCell ref="A79:H79"/>
    <mergeCell ref="D100:E100"/>
    <mergeCell ref="D101:E101"/>
    <mergeCell ref="A99:H99"/>
    <mergeCell ref="A18:H18"/>
  </mergeCells>
  <printOptions/>
  <pageMargins left="1.23" right="0.26" top="0.2" bottom="0.28" header="0.5" footer="0.5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5"/>
  <sheetViews>
    <sheetView view="pageBreakPreview" zoomScale="110" zoomScaleSheetLayoutView="110" zoomScalePageLayoutView="0" workbookViewId="0" topLeftCell="A1">
      <selection activeCell="J56" sqref="J56"/>
    </sheetView>
  </sheetViews>
  <sheetFormatPr defaultColWidth="9.140625" defaultRowHeight="14.25" customHeight="1"/>
  <cols>
    <col min="1" max="1" width="31.421875" style="21" customWidth="1"/>
    <col min="2" max="2" width="10.00390625" style="22" customWidth="1"/>
    <col min="3" max="3" width="5.28125" style="22" customWidth="1"/>
    <col min="4" max="4" width="9.4218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14.14062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593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68">
        <v>5205</v>
      </c>
      <c r="C4" s="68" t="s">
        <v>3</v>
      </c>
      <c r="D4" s="68">
        <v>2</v>
      </c>
      <c r="E4" s="75" t="s">
        <v>796</v>
      </c>
      <c r="F4" s="68">
        <v>12</v>
      </c>
      <c r="G4" s="68" t="s">
        <v>4</v>
      </c>
      <c r="H4" s="68">
        <v>124920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124920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125000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14.25" customHeight="1">
      <c r="A11" s="2" t="s">
        <v>0</v>
      </c>
      <c r="B11" s="67"/>
      <c r="C11" s="67"/>
      <c r="D11" s="67"/>
      <c r="E11" s="67"/>
      <c r="F11" s="67"/>
      <c r="G11" s="67"/>
      <c r="H11" s="84">
        <f>H8+H9+H10</f>
        <v>3600</v>
      </c>
    </row>
    <row r="12" spans="1:8" ht="14.25" customHeight="1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4.25" customHeight="1">
      <c r="A13" s="67"/>
      <c r="B13" s="67"/>
      <c r="C13" s="67"/>
      <c r="D13" s="67"/>
      <c r="E13" s="67"/>
      <c r="F13" s="67"/>
      <c r="G13" s="67"/>
      <c r="H13" s="67"/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37726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37726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38000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162646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75" t="s">
        <v>617</v>
      </c>
      <c r="B20" s="68">
        <v>88.4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88.4</v>
      </c>
    </row>
    <row r="21" spans="1:8" ht="14.25" customHeight="1">
      <c r="A21" s="6" t="s">
        <v>684</v>
      </c>
      <c r="B21" s="68">
        <v>400</v>
      </c>
      <c r="C21" s="68" t="s">
        <v>3</v>
      </c>
      <c r="D21" s="68">
        <v>2</v>
      </c>
      <c r="E21" s="68" t="s">
        <v>7</v>
      </c>
      <c r="F21" s="68">
        <v>1</v>
      </c>
      <c r="G21" s="68" t="s">
        <v>2</v>
      </c>
      <c r="H21" s="68">
        <f>B21*D21</f>
        <v>800</v>
      </c>
    </row>
    <row r="22" spans="1:8" ht="14.25" customHeight="1">
      <c r="A22" s="2" t="s">
        <v>616</v>
      </c>
      <c r="B22" s="68"/>
      <c r="C22" s="68"/>
      <c r="D22" s="68"/>
      <c r="E22" s="68"/>
      <c r="F22" s="68"/>
      <c r="G22" s="68"/>
      <c r="H22" s="179">
        <f>H20+H21</f>
        <v>888</v>
      </c>
    </row>
    <row r="23" spans="1:8" ht="14.25" customHeight="1">
      <c r="A23" s="2" t="s">
        <v>256</v>
      </c>
      <c r="B23" s="68"/>
      <c r="C23" s="68"/>
      <c r="D23" s="68"/>
      <c r="E23" s="68"/>
      <c r="F23" s="68"/>
      <c r="G23" s="68"/>
      <c r="H23" s="84">
        <v>1000</v>
      </c>
    </row>
    <row r="24" spans="1:9" s="10" customFormat="1" ht="17.25" customHeight="1">
      <c r="A24" s="282" t="s">
        <v>8</v>
      </c>
      <c r="B24" s="283"/>
      <c r="C24" s="283"/>
      <c r="D24" s="283"/>
      <c r="E24" s="283"/>
      <c r="F24" s="283"/>
      <c r="G24" s="283"/>
      <c r="H24" s="308"/>
      <c r="I24" s="37"/>
    </row>
    <row r="25" spans="1:8" s="10" customFormat="1" ht="16.5" customHeight="1">
      <c r="A25" s="285" t="s">
        <v>9</v>
      </c>
      <c r="B25" s="8">
        <v>290</v>
      </c>
      <c r="C25" s="288" t="s">
        <v>10</v>
      </c>
      <c r="D25" s="8">
        <v>1450.47</v>
      </c>
      <c r="E25" s="291" t="s">
        <v>3</v>
      </c>
      <c r="F25" s="8"/>
      <c r="G25" s="8"/>
      <c r="H25" s="9">
        <f>B25*D25</f>
        <v>420636.3</v>
      </c>
    </row>
    <row r="26" spans="1:8" s="10" customFormat="1" ht="12.75" customHeight="1">
      <c r="A26" s="286"/>
      <c r="B26" s="8">
        <v>217.5</v>
      </c>
      <c r="C26" s="289"/>
      <c r="D26" s="8">
        <v>1623.8</v>
      </c>
      <c r="E26" s="292"/>
      <c r="F26" s="8"/>
      <c r="G26" s="8"/>
      <c r="H26" s="9">
        <f>B26*D26</f>
        <v>353176.5</v>
      </c>
    </row>
    <row r="27" spans="1:8" s="10" customFormat="1" ht="15" customHeight="1">
      <c r="A27" s="287"/>
      <c r="B27" s="3">
        <f>B25+B26</f>
        <v>507.5</v>
      </c>
      <c r="C27" s="290"/>
      <c r="D27" s="8"/>
      <c r="E27" s="293"/>
      <c r="F27" s="8"/>
      <c r="G27" s="8"/>
      <c r="H27" s="3">
        <f>H25+H26</f>
        <v>773812.8</v>
      </c>
    </row>
    <row r="28" spans="1:8" s="10" customFormat="1" ht="15.75" customHeight="1">
      <c r="A28" s="285" t="s">
        <v>690</v>
      </c>
      <c r="B28" s="8">
        <v>75</v>
      </c>
      <c r="C28" s="288" t="s">
        <v>12</v>
      </c>
      <c r="D28" s="69">
        <v>26.62</v>
      </c>
      <c r="E28" s="291" t="s">
        <v>3</v>
      </c>
      <c r="F28" s="8"/>
      <c r="G28" s="8"/>
      <c r="H28" s="8">
        <f>B28*D28</f>
        <v>1996.5</v>
      </c>
    </row>
    <row r="29" spans="1:8" s="10" customFormat="1" ht="12" customHeight="1">
      <c r="A29" s="286"/>
      <c r="B29" s="8">
        <v>67</v>
      </c>
      <c r="C29" s="289"/>
      <c r="D29" s="72">
        <v>28.89</v>
      </c>
      <c r="E29" s="292"/>
      <c r="F29" s="8"/>
      <c r="G29" s="8"/>
      <c r="H29" s="8">
        <f>B29*D29</f>
        <v>1935.63</v>
      </c>
    </row>
    <row r="30" spans="1:8" s="10" customFormat="1" ht="12" customHeight="1">
      <c r="A30" s="287"/>
      <c r="B30" s="3">
        <f>B28+B29</f>
        <v>142</v>
      </c>
      <c r="C30" s="290"/>
      <c r="D30" s="69"/>
      <c r="E30" s="293"/>
      <c r="F30" s="8"/>
      <c r="G30" s="8"/>
      <c r="H30" s="4">
        <f>H28+H29</f>
        <v>3932</v>
      </c>
    </row>
    <row r="31" spans="1:8" s="10" customFormat="1" ht="14.25" customHeight="1">
      <c r="A31" s="6" t="s">
        <v>13</v>
      </c>
      <c r="B31" s="7">
        <v>28400</v>
      </c>
      <c r="C31" s="8" t="s">
        <v>14</v>
      </c>
      <c r="D31" s="8">
        <v>6.4</v>
      </c>
      <c r="E31" s="7" t="s">
        <v>3</v>
      </c>
      <c r="F31" s="8"/>
      <c r="G31" s="8"/>
      <c r="H31" s="9">
        <f>B31*D31</f>
        <v>181760</v>
      </c>
    </row>
    <row r="32" spans="1:8" s="10" customFormat="1" ht="14.25" customHeight="1">
      <c r="A32" s="6" t="s">
        <v>15</v>
      </c>
      <c r="B32" s="7">
        <v>25</v>
      </c>
      <c r="C32" s="8" t="s">
        <v>48</v>
      </c>
      <c r="D32" s="8">
        <v>976.35</v>
      </c>
      <c r="E32" s="7" t="s">
        <v>3</v>
      </c>
      <c r="F32" s="8"/>
      <c r="G32" s="8"/>
      <c r="H32" s="9">
        <f>B32*D32</f>
        <v>24408.75</v>
      </c>
    </row>
    <row r="33" spans="1:8" s="10" customFormat="1" ht="14.25" customHeight="1">
      <c r="A33" s="2" t="s">
        <v>0</v>
      </c>
      <c r="B33" s="3"/>
      <c r="C33" s="3"/>
      <c r="D33" s="4"/>
      <c r="E33" s="4"/>
      <c r="F33" s="3"/>
      <c r="G33" s="3"/>
      <c r="H33" s="4">
        <f>H27+H30+H31+H32</f>
        <v>983914</v>
      </c>
    </row>
    <row r="34" spans="1:8" s="10" customFormat="1" ht="14.25" customHeight="1">
      <c r="A34" s="2" t="s">
        <v>1</v>
      </c>
      <c r="B34" s="3"/>
      <c r="C34" s="3"/>
      <c r="D34" s="4"/>
      <c r="E34" s="4"/>
      <c r="F34" s="3"/>
      <c r="G34" s="3"/>
      <c r="H34" s="4">
        <v>984000</v>
      </c>
    </row>
    <row r="35" spans="1:8" s="10" customFormat="1" ht="14.25" customHeight="1">
      <c r="A35" s="282" t="s">
        <v>58</v>
      </c>
      <c r="B35" s="284"/>
      <c r="C35" s="284"/>
      <c r="D35" s="284"/>
      <c r="E35" s="284"/>
      <c r="F35" s="284"/>
      <c r="G35" s="284"/>
      <c r="H35" s="309"/>
    </row>
    <row r="36" spans="1:8" s="123" customFormat="1" ht="14.25" customHeight="1">
      <c r="A36" s="65" t="s">
        <v>16</v>
      </c>
      <c r="B36" s="62">
        <v>2026</v>
      </c>
      <c r="C36" s="62" t="s">
        <v>17</v>
      </c>
      <c r="D36" s="62">
        <v>0.7873</v>
      </c>
      <c r="E36" s="62" t="s">
        <v>3</v>
      </c>
      <c r="F36" s="62">
        <v>12</v>
      </c>
      <c r="G36" s="62" t="s">
        <v>4</v>
      </c>
      <c r="H36" s="13">
        <f>B36*D36*F36</f>
        <v>19141</v>
      </c>
    </row>
    <row r="37" spans="1:8" s="10" customFormat="1" ht="14.25" customHeight="1">
      <c r="A37" s="110" t="s">
        <v>640</v>
      </c>
      <c r="B37" s="121"/>
      <c r="C37" s="121"/>
      <c r="D37" s="121">
        <v>4300</v>
      </c>
      <c r="E37" s="121" t="s">
        <v>3</v>
      </c>
      <c r="F37" s="121">
        <v>12</v>
      </c>
      <c r="G37" s="121" t="s">
        <v>4</v>
      </c>
      <c r="H37" s="122">
        <f>D37*F37</f>
        <v>51600</v>
      </c>
    </row>
    <row r="38" spans="1:8" s="10" customFormat="1" ht="14.25" customHeight="1">
      <c r="A38" s="110" t="s">
        <v>641</v>
      </c>
      <c r="B38" s="12"/>
      <c r="C38" s="12"/>
      <c r="D38" s="12">
        <v>1200</v>
      </c>
      <c r="E38" s="121" t="s">
        <v>3</v>
      </c>
      <c r="F38" s="12">
        <v>12</v>
      </c>
      <c r="G38" s="12" t="s">
        <v>4</v>
      </c>
      <c r="H38" s="71">
        <f>D38*F38</f>
        <v>14400</v>
      </c>
    </row>
    <row r="39" spans="1:8" s="10" customFormat="1" ht="14.25" customHeight="1">
      <c r="A39" s="9" t="s">
        <v>621</v>
      </c>
      <c r="B39" s="5"/>
      <c r="C39" s="5"/>
      <c r="D39" s="12">
        <v>2421</v>
      </c>
      <c r="E39" s="12" t="s">
        <v>3</v>
      </c>
      <c r="F39" s="12">
        <v>12</v>
      </c>
      <c r="G39" s="12" t="s">
        <v>4</v>
      </c>
      <c r="H39" s="13">
        <f>D39*F39</f>
        <v>29052</v>
      </c>
    </row>
    <row r="40" spans="1:8" s="10" customFormat="1" ht="14.25" customHeight="1">
      <c r="A40" s="9" t="s">
        <v>792</v>
      </c>
      <c r="B40" s="5"/>
      <c r="C40" s="5"/>
      <c r="D40" s="12">
        <v>1500</v>
      </c>
      <c r="E40" s="12" t="s">
        <v>3</v>
      </c>
      <c r="F40" s="12">
        <v>12</v>
      </c>
      <c r="G40" s="12" t="s">
        <v>4</v>
      </c>
      <c r="H40" s="13">
        <f>D40*F40</f>
        <v>18000</v>
      </c>
    </row>
    <row r="41" spans="1:8" s="10" customFormat="1" ht="14.25" customHeight="1">
      <c r="A41" s="9" t="s">
        <v>34</v>
      </c>
      <c r="B41" s="9"/>
      <c r="C41" s="9"/>
      <c r="D41" s="24">
        <v>506.85</v>
      </c>
      <c r="E41" s="12" t="s">
        <v>3</v>
      </c>
      <c r="F41" s="12">
        <v>2</v>
      </c>
      <c r="G41" s="12" t="s">
        <v>7</v>
      </c>
      <c r="H41" s="13">
        <f>D41*F41</f>
        <v>1014</v>
      </c>
    </row>
    <row r="42" spans="1:8" s="10" customFormat="1" ht="14.25" customHeight="1">
      <c r="A42" s="9" t="s">
        <v>51</v>
      </c>
      <c r="B42" s="9">
        <v>7.5</v>
      </c>
      <c r="C42" s="9" t="s">
        <v>12</v>
      </c>
      <c r="D42" s="24">
        <v>303.8</v>
      </c>
      <c r="E42" s="39" t="s">
        <v>3</v>
      </c>
      <c r="F42" s="12"/>
      <c r="G42" s="12"/>
      <c r="H42" s="13">
        <f>B42*D42</f>
        <v>2279</v>
      </c>
    </row>
    <row r="43" spans="1:8" s="10" customFormat="1" ht="14.25" customHeight="1">
      <c r="A43" s="9" t="s">
        <v>52</v>
      </c>
      <c r="B43" s="5"/>
      <c r="C43" s="5"/>
      <c r="D43" s="24">
        <v>33000</v>
      </c>
      <c r="E43" s="39" t="s">
        <v>3</v>
      </c>
      <c r="F43" s="12"/>
      <c r="G43" s="12"/>
      <c r="H43" s="13">
        <f>D43</f>
        <v>33000</v>
      </c>
    </row>
    <row r="44" spans="1:9" s="10" customFormat="1" ht="14.25" customHeight="1">
      <c r="A44" s="6" t="s">
        <v>32</v>
      </c>
      <c r="B44" s="12"/>
      <c r="C44" s="12"/>
      <c r="D44" s="12">
        <v>15000</v>
      </c>
      <c r="E44" s="39" t="s">
        <v>3</v>
      </c>
      <c r="F44" s="12"/>
      <c r="G44" s="12"/>
      <c r="H44" s="12">
        <v>15000</v>
      </c>
      <c r="I44" s="109">
        <f>-476-4836</f>
        <v>-5312</v>
      </c>
    </row>
    <row r="45" spans="1:9" s="10" customFormat="1" ht="14.25" customHeight="1">
      <c r="A45" s="6" t="s">
        <v>33</v>
      </c>
      <c r="B45" s="181" t="s">
        <v>769</v>
      </c>
      <c r="C45" s="12"/>
      <c r="D45" s="81">
        <v>17000</v>
      </c>
      <c r="E45" s="39" t="s">
        <v>3</v>
      </c>
      <c r="F45" s="126" t="s">
        <v>790</v>
      </c>
      <c r="G45" s="12"/>
      <c r="H45" s="12">
        <f>20000+17000</f>
        <v>37000</v>
      </c>
      <c r="I45" s="109">
        <v>-4835</v>
      </c>
    </row>
    <row r="46" spans="1:8" s="10" customFormat="1" ht="14.25" customHeight="1">
      <c r="A46" s="2" t="s">
        <v>0</v>
      </c>
      <c r="B46" s="3"/>
      <c r="C46" s="3"/>
      <c r="D46" s="4"/>
      <c r="E46" s="4"/>
      <c r="F46" s="3"/>
      <c r="G46" s="3"/>
      <c r="H46" s="4">
        <f>SUM(H36:H45)</f>
        <v>220486</v>
      </c>
    </row>
    <row r="47" spans="1:8" s="10" customFormat="1" ht="14.25" customHeight="1">
      <c r="A47" s="2" t="s">
        <v>1</v>
      </c>
      <c r="B47" s="3"/>
      <c r="C47" s="3"/>
      <c r="D47" s="4"/>
      <c r="E47" s="4"/>
      <c r="F47" s="3"/>
      <c r="G47" s="3"/>
      <c r="H47" s="5">
        <f>203000+17000</f>
        <v>220000</v>
      </c>
    </row>
    <row r="48" spans="1:8" s="10" customFormat="1" ht="14.25" customHeight="1">
      <c r="A48" s="282" t="s">
        <v>59</v>
      </c>
      <c r="B48" s="298"/>
      <c r="C48" s="298"/>
      <c r="D48" s="298"/>
      <c r="E48" s="298"/>
      <c r="F48" s="298"/>
      <c r="G48" s="298"/>
      <c r="H48" s="312"/>
    </row>
    <row r="49" spans="1:8" s="10" customFormat="1" ht="25.5" customHeight="1">
      <c r="A49" s="6" t="s">
        <v>36</v>
      </c>
      <c r="B49" s="7">
        <v>17</v>
      </c>
      <c r="C49" s="7" t="s">
        <v>2</v>
      </c>
      <c r="D49" s="9">
        <v>100</v>
      </c>
      <c r="E49" s="9" t="s">
        <v>63</v>
      </c>
      <c r="F49" s="7"/>
      <c r="G49" s="7"/>
      <c r="H49" s="9">
        <f>B49*D49</f>
        <v>1700</v>
      </c>
    </row>
    <row r="50" spans="1:8" s="10" customFormat="1" ht="14.25" customHeight="1">
      <c r="A50" s="6" t="s">
        <v>35</v>
      </c>
      <c r="B50" s="7">
        <v>2</v>
      </c>
      <c r="C50" s="7" t="s">
        <v>2</v>
      </c>
      <c r="D50" s="7">
        <v>350</v>
      </c>
      <c r="E50" s="8" t="s">
        <v>3</v>
      </c>
      <c r="F50" s="8"/>
      <c r="G50" s="8"/>
      <c r="H50" s="9">
        <f>B50*D50</f>
        <v>700</v>
      </c>
    </row>
    <row r="51" spans="1:8" s="10" customFormat="1" ht="24.75" customHeight="1">
      <c r="A51" s="6" t="s">
        <v>73</v>
      </c>
      <c r="B51" s="7"/>
      <c r="C51" s="7"/>
      <c r="D51" s="7"/>
      <c r="E51" s="8"/>
      <c r="F51" s="8"/>
      <c r="G51" s="8"/>
      <c r="H51" s="9">
        <v>11000</v>
      </c>
    </row>
    <row r="52" spans="1:8" s="10" customFormat="1" ht="14.25" customHeight="1">
      <c r="A52" s="6" t="s">
        <v>625</v>
      </c>
      <c r="B52" s="7">
        <v>2</v>
      </c>
      <c r="C52" s="7" t="s">
        <v>2</v>
      </c>
      <c r="D52" s="7">
        <v>1000</v>
      </c>
      <c r="E52" s="8" t="s">
        <v>3</v>
      </c>
      <c r="F52" s="8"/>
      <c r="G52" s="8"/>
      <c r="H52" s="9">
        <f aca="true" t="shared" si="0" ref="H52:H57">B52*D52</f>
        <v>2000</v>
      </c>
    </row>
    <row r="53" spans="1:8" s="10" customFormat="1" ht="26.25" customHeight="1">
      <c r="A53" s="6" t="s">
        <v>626</v>
      </c>
      <c r="B53" s="7">
        <v>2</v>
      </c>
      <c r="C53" s="8" t="s">
        <v>2</v>
      </c>
      <c r="D53" s="7">
        <v>500</v>
      </c>
      <c r="E53" s="8" t="s">
        <v>3</v>
      </c>
      <c r="F53" s="8"/>
      <c r="G53" s="8"/>
      <c r="H53" s="9">
        <f t="shared" si="0"/>
        <v>1000</v>
      </c>
    </row>
    <row r="54" spans="1:8" s="10" customFormat="1" ht="14.25" customHeight="1">
      <c r="A54" s="6" t="s">
        <v>628</v>
      </c>
      <c r="B54" s="7">
        <v>3</v>
      </c>
      <c r="C54" s="8" t="s">
        <v>2</v>
      </c>
      <c r="D54" s="7">
        <v>1000</v>
      </c>
      <c r="E54" s="8" t="s">
        <v>3</v>
      </c>
      <c r="F54" s="8"/>
      <c r="G54" s="8"/>
      <c r="H54" s="9">
        <f t="shared" si="0"/>
        <v>3000</v>
      </c>
    </row>
    <row r="55" spans="1:8" s="10" customFormat="1" ht="27" customHeight="1">
      <c r="A55" s="6" t="s">
        <v>629</v>
      </c>
      <c r="B55" s="7">
        <v>1</v>
      </c>
      <c r="C55" s="8" t="s">
        <v>2</v>
      </c>
      <c r="D55" s="7">
        <v>2700</v>
      </c>
      <c r="E55" s="8" t="s">
        <v>3</v>
      </c>
      <c r="F55" s="8"/>
      <c r="G55" s="8"/>
      <c r="H55" s="9">
        <f t="shared" si="0"/>
        <v>2700</v>
      </c>
    </row>
    <row r="56" spans="1:8" s="10" customFormat="1" ht="14.25" customHeight="1">
      <c r="A56" s="6" t="s">
        <v>627</v>
      </c>
      <c r="B56" s="7">
        <v>1</v>
      </c>
      <c r="C56" s="8" t="s">
        <v>2</v>
      </c>
      <c r="D56" s="7">
        <v>1000</v>
      </c>
      <c r="E56" s="8" t="s">
        <v>3</v>
      </c>
      <c r="F56" s="8"/>
      <c r="G56" s="8"/>
      <c r="H56" s="9">
        <f t="shared" si="0"/>
        <v>1000</v>
      </c>
    </row>
    <row r="57" spans="1:9" s="10" customFormat="1" ht="24" customHeight="1">
      <c r="A57" s="6" t="s">
        <v>714</v>
      </c>
      <c r="B57" s="7">
        <v>1</v>
      </c>
      <c r="C57" s="8" t="s">
        <v>2</v>
      </c>
      <c r="D57" s="8">
        <v>2880</v>
      </c>
      <c r="E57" s="8" t="s">
        <v>3</v>
      </c>
      <c r="F57" s="8"/>
      <c r="G57" s="8"/>
      <c r="H57" s="9">
        <f t="shared" si="0"/>
        <v>2880</v>
      </c>
      <c r="I57" s="109">
        <v>-237</v>
      </c>
    </row>
    <row r="58" spans="1:9" s="10" customFormat="1" ht="14.25" customHeight="1">
      <c r="A58" s="6" t="s">
        <v>721</v>
      </c>
      <c r="B58" s="7">
        <v>1</v>
      </c>
      <c r="C58" s="8" t="s">
        <v>2</v>
      </c>
      <c r="D58" s="8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  <c r="I58" s="109">
        <f>-2900-5500</f>
        <v>-8400</v>
      </c>
    </row>
    <row r="59" spans="1:10" ht="14.25" customHeight="1">
      <c r="A59" s="2" t="s">
        <v>0</v>
      </c>
      <c r="B59" s="3"/>
      <c r="C59" s="3"/>
      <c r="D59" s="4"/>
      <c r="E59" s="4"/>
      <c r="F59" s="3"/>
      <c r="G59" s="3"/>
      <c r="H59" s="4">
        <f>SUM(H49:H58)</f>
        <v>28380</v>
      </c>
      <c r="I59" s="22"/>
      <c r="J59" s="22"/>
    </row>
    <row r="60" spans="1:10" ht="14.25" customHeight="1">
      <c r="A60" s="2" t="s">
        <v>1</v>
      </c>
      <c r="B60" s="3"/>
      <c r="C60" s="3"/>
      <c r="D60" s="4"/>
      <c r="E60" s="4"/>
      <c r="F60" s="3"/>
      <c r="G60" s="3"/>
      <c r="H60" s="4">
        <v>28000</v>
      </c>
      <c r="I60" s="22"/>
      <c r="J60" s="22"/>
    </row>
    <row r="61" spans="1:8" s="10" customFormat="1" ht="14.25" customHeight="1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8" s="10" customFormat="1" ht="14.25" customHeight="1">
      <c r="A62" s="6" t="s">
        <v>37</v>
      </c>
      <c r="B62" s="7">
        <v>4</v>
      </c>
      <c r="C62" s="7" t="s">
        <v>2</v>
      </c>
      <c r="D62" s="7"/>
      <c r="E62" s="7"/>
      <c r="F62" s="8">
        <v>736</v>
      </c>
      <c r="G62" s="8" t="s">
        <v>3</v>
      </c>
      <c r="H62" s="9">
        <f>B62*F62</f>
        <v>2944</v>
      </c>
    </row>
    <row r="63" spans="1:8" ht="26.25" customHeight="1">
      <c r="A63" s="6" t="s">
        <v>257</v>
      </c>
      <c r="B63" s="8">
        <v>4</v>
      </c>
      <c r="C63" s="7" t="s">
        <v>20</v>
      </c>
      <c r="D63" s="7"/>
      <c r="E63" s="7"/>
      <c r="F63" s="8">
        <v>598.67</v>
      </c>
      <c r="G63" s="8" t="s">
        <v>3</v>
      </c>
      <c r="H63" s="7">
        <f>B63*F63</f>
        <v>2395</v>
      </c>
    </row>
    <row r="64" spans="1:8" ht="14.25" customHeight="1">
      <c r="A64" s="2" t="s">
        <v>0</v>
      </c>
      <c r="B64" s="4"/>
      <c r="C64" s="4"/>
      <c r="D64" s="4"/>
      <c r="E64" s="4"/>
      <c r="F64" s="3"/>
      <c r="G64" s="3"/>
      <c r="H64" s="4">
        <f>SUM(H62:H63)</f>
        <v>5339</v>
      </c>
    </row>
    <row r="65" spans="1:8" ht="14.25" customHeight="1">
      <c r="A65" s="2" t="s">
        <v>1</v>
      </c>
      <c r="B65" s="4"/>
      <c r="C65" s="4"/>
      <c r="D65" s="4"/>
      <c r="E65" s="4"/>
      <c r="F65" s="3"/>
      <c r="G65" s="3"/>
      <c r="H65" s="5">
        <v>5000</v>
      </c>
    </row>
    <row r="66" spans="1:8" ht="14.25" customHeight="1">
      <c r="A66" s="326" t="s">
        <v>624</v>
      </c>
      <c r="B66" s="326"/>
      <c r="C66" s="326"/>
      <c r="D66" s="326"/>
      <c r="E66" s="326"/>
      <c r="F66" s="326"/>
      <c r="G66" s="326"/>
      <c r="H66" s="326"/>
    </row>
    <row r="67" spans="1:8" ht="14.25" customHeight="1">
      <c r="A67" s="6" t="s">
        <v>705</v>
      </c>
      <c r="B67" s="63">
        <v>1</v>
      </c>
      <c r="C67" s="63" t="s">
        <v>6</v>
      </c>
      <c r="D67" s="63"/>
      <c r="E67" s="63"/>
      <c r="F67" s="70">
        <v>15000</v>
      </c>
      <c r="G67" s="70"/>
      <c r="H67" s="63">
        <f>F67</f>
        <v>15000</v>
      </c>
    </row>
    <row r="68" spans="1:8" ht="14.25" customHeight="1">
      <c r="A68" s="2" t="s">
        <v>616</v>
      </c>
      <c r="B68" s="4"/>
      <c r="C68" s="4"/>
      <c r="D68" s="4"/>
      <c r="E68" s="4"/>
      <c r="F68" s="3"/>
      <c r="G68" s="3"/>
      <c r="H68" s="4">
        <v>15000</v>
      </c>
    </row>
    <row r="69" spans="1:8" ht="14.25" customHeight="1">
      <c r="A69" s="2" t="s">
        <v>256</v>
      </c>
      <c r="B69" s="4"/>
      <c r="C69" s="4"/>
      <c r="D69" s="4"/>
      <c r="E69" s="4"/>
      <c r="F69" s="3"/>
      <c r="G69" s="3"/>
      <c r="H69" s="4">
        <v>15000</v>
      </c>
    </row>
    <row r="70" spans="1:8" ht="14.25" customHeight="1">
      <c r="A70" s="326" t="s">
        <v>21</v>
      </c>
      <c r="B70" s="326"/>
      <c r="C70" s="326"/>
      <c r="D70" s="326"/>
      <c r="E70" s="326"/>
      <c r="F70" s="326"/>
      <c r="G70" s="326"/>
      <c r="H70" s="326"/>
    </row>
    <row r="71" spans="1:8" ht="14.25" customHeight="1">
      <c r="A71" s="297" t="s">
        <v>22</v>
      </c>
      <c r="B71" s="306"/>
      <c r="C71" s="306"/>
      <c r="D71" s="306"/>
      <c r="E71" s="306"/>
      <c r="F71" s="306"/>
      <c r="G71" s="306"/>
      <c r="H71" s="313"/>
    </row>
    <row r="72" spans="1:8" ht="14.25" customHeight="1">
      <c r="A72" s="2" t="s">
        <v>38</v>
      </c>
      <c r="B72" s="7"/>
      <c r="C72" s="7"/>
      <c r="D72" s="15"/>
      <c r="E72" s="12"/>
      <c r="F72" s="16"/>
      <c r="G72" s="8"/>
      <c r="H72" s="9"/>
    </row>
    <row r="73" spans="1:8" ht="14.25" customHeight="1">
      <c r="A73" s="6" t="s">
        <v>75</v>
      </c>
      <c r="B73" s="7">
        <v>10</v>
      </c>
      <c r="C73" s="7" t="s">
        <v>2</v>
      </c>
      <c r="D73" s="15">
        <v>153</v>
      </c>
      <c r="E73" s="12" t="s">
        <v>77</v>
      </c>
      <c r="F73" s="16">
        <v>5.45</v>
      </c>
      <c r="G73" s="8" t="s">
        <v>3</v>
      </c>
      <c r="H73" s="7">
        <f>B73*D73*F73</f>
        <v>8339</v>
      </c>
    </row>
    <row r="74" spans="1:8" ht="14.25" customHeight="1">
      <c r="A74" s="6" t="s">
        <v>76</v>
      </c>
      <c r="B74" s="7">
        <v>50</v>
      </c>
      <c r="C74" s="7" t="s">
        <v>2</v>
      </c>
      <c r="D74" s="15">
        <v>187</v>
      </c>
      <c r="E74" s="12" t="s">
        <v>77</v>
      </c>
      <c r="F74" s="16">
        <v>5.45</v>
      </c>
      <c r="G74" s="8" t="s">
        <v>3</v>
      </c>
      <c r="H74" s="7">
        <f>B74*D74*F74</f>
        <v>50958</v>
      </c>
    </row>
    <row r="75" spans="1:8" ht="14.25" customHeight="1">
      <c r="A75" s="2" t="s">
        <v>732</v>
      </c>
      <c r="B75" s="7"/>
      <c r="C75" s="7"/>
      <c r="D75" s="15"/>
      <c r="E75" s="12"/>
      <c r="F75" s="16"/>
      <c r="G75" s="8"/>
      <c r="H75" s="5">
        <f>H73+H74</f>
        <v>59297</v>
      </c>
    </row>
    <row r="76" spans="1:8" ht="14.25" customHeight="1">
      <c r="A76" s="17" t="s">
        <v>81</v>
      </c>
      <c r="B76" s="7">
        <v>9</v>
      </c>
      <c r="C76" s="7" t="s">
        <v>2</v>
      </c>
      <c r="D76" s="15">
        <v>153</v>
      </c>
      <c r="E76" s="12" t="s">
        <v>23</v>
      </c>
      <c r="F76" s="16">
        <v>17</v>
      </c>
      <c r="G76" s="8" t="s">
        <v>3</v>
      </c>
      <c r="H76" s="9">
        <f>B76*D76*F76</f>
        <v>23409</v>
      </c>
    </row>
    <row r="77" spans="1:8" ht="14.25" customHeight="1">
      <c r="A77" s="17" t="s">
        <v>82</v>
      </c>
      <c r="B77" s="7">
        <v>7</v>
      </c>
      <c r="C77" s="7" t="s">
        <v>2</v>
      </c>
      <c r="D77" s="15">
        <v>187</v>
      </c>
      <c r="E77" s="12" t="s">
        <v>23</v>
      </c>
      <c r="F77" s="16">
        <v>17</v>
      </c>
      <c r="G77" s="8" t="s">
        <v>3</v>
      </c>
      <c r="H77" s="9">
        <f>B77*D77*F77</f>
        <v>22253</v>
      </c>
    </row>
    <row r="78" spans="1:8" ht="14.25" customHeight="1">
      <c r="A78" s="17" t="s">
        <v>739</v>
      </c>
      <c r="B78" s="7">
        <v>5</v>
      </c>
      <c r="C78" s="7" t="s">
        <v>2</v>
      </c>
      <c r="D78" s="15">
        <v>85</v>
      </c>
      <c r="E78" s="12" t="s">
        <v>23</v>
      </c>
      <c r="F78" s="16">
        <v>17</v>
      </c>
      <c r="G78" s="8" t="s">
        <v>3</v>
      </c>
      <c r="H78" s="9">
        <f>B78*D78*F78</f>
        <v>7225</v>
      </c>
    </row>
    <row r="79" spans="1:8" ht="13.5" customHeight="1">
      <c r="A79" s="6" t="s">
        <v>84</v>
      </c>
      <c r="B79" s="7">
        <v>3</v>
      </c>
      <c r="C79" s="7" t="s">
        <v>2</v>
      </c>
      <c r="D79" s="15">
        <v>374</v>
      </c>
      <c r="E79" s="12" t="s">
        <v>23</v>
      </c>
      <c r="F79" s="16">
        <v>51.5</v>
      </c>
      <c r="G79" s="8" t="s">
        <v>3</v>
      </c>
      <c r="H79" s="9">
        <f>D79*F79</f>
        <v>19261</v>
      </c>
    </row>
    <row r="80" spans="1:8" ht="14.25" customHeight="1">
      <c r="A80" s="294" t="s">
        <v>41</v>
      </c>
      <c r="B80" s="295"/>
      <c r="C80" s="295"/>
      <c r="D80" s="295"/>
      <c r="E80" s="295"/>
      <c r="F80" s="295"/>
      <c r="G80" s="296"/>
      <c r="H80" s="4">
        <f>SUM(H75:H79)</f>
        <v>131445</v>
      </c>
    </row>
    <row r="81" spans="1:8" ht="14.25" customHeight="1">
      <c r="A81" s="297" t="s">
        <v>43</v>
      </c>
      <c r="B81" s="298"/>
      <c r="C81" s="298"/>
      <c r="D81" s="298"/>
      <c r="E81" s="298"/>
      <c r="F81" s="298"/>
      <c r="G81" s="298"/>
      <c r="H81" s="312"/>
    </row>
    <row r="82" spans="1:8" ht="14.25" customHeight="1">
      <c r="A82" s="1" t="s">
        <v>45</v>
      </c>
      <c r="B82" s="32">
        <v>60</v>
      </c>
      <c r="C82" s="33" t="s">
        <v>2</v>
      </c>
      <c r="D82" s="32">
        <v>0.07</v>
      </c>
      <c r="E82" s="33" t="s">
        <v>44</v>
      </c>
      <c r="F82" s="32">
        <v>120</v>
      </c>
      <c r="G82" s="8" t="s">
        <v>5</v>
      </c>
      <c r="H82" s="8">
        <f>B82*D82*F82</f>
        <v>504</v>
      </c>
    </row>
    <row r="83" spans="1:8" ht="14.25" customHeight="1">
      <c r="A83" s="2" t="s">
        <v>50</v>
      </c>
      <c r="B83" s="34">
        <f>H82</f>
        <v>504</v>
      </c>
      <c r="C83" s="33" t="s">
        <v>44</v>
      </c>
      <c r="D83" s="34">
        <v>2.5</v>
      </c>
      <c r="E83" s="33" t="s">
        <v>44</v>
      </c>
      <c r="F83" s="34">
        <v>4.5</v>
      </c>
      <c r="G83" s="8" t="s">
        <v>3</v>
      </c>
      <c r="H83" s="3">
        <f>B83/D83*F83</f>
        <v>907.2</v>
      </c>
    </row>
    <row r="84" spans="1:8" ht="14.25" customHeight="1">
      <c r="A84" s="14"/>
      <c r="B84" s="31"/>
      <c r="C84" s="31"/>
      <c r="D84" s="306"/>
      <c r="E84" s="306"/>
      <c r="F84" s="31"/>
      <c r="G84" s="31"/>
      <c r="H84" s="18"/>
    </row>
    <row r="85" spans="1:8" ht="14.25" customHeight="1">
      <c r="A85" s="2" t="s">
        <v>24</v>
      </c>
      <c r="B85" s="4" t="s">
        <v>25</v>
      </c>
      <c r="C85" s="4"/>
      <c r="D85" s="314" t="s">
        <v>26</v>
      </c>
      <c r="E85" s="315"/>
      <c r="F85" s="19" t="s">
        <v>27</v>
      </c>
      <c r="G85" s="3"/>
      <c r="H85" s="5" t="s">
        <v>28</v>
      </c>
    </row>
    <row r="86" spans="1:8" ht="14.25" customHeight="1">
      <c r="A86" s="297" t="s">
        <v>79</v>
      </c>
      <c r="B86" s="298"/>
      <c r="C86" s="298"/>
      <c r="D86" s="298"/>
      <c r="E86" s="298"/>
      <c r="F86" s="298"/>
      <c r="G86" s="298"/>
      <c r="H86" s="312"/>
    </row>
    <row r="87" spans="1:8" ht="24" customHeight="1">
      <c r="A87" s="6" t="s">
        <v>79</v>
      </c>
      <c r="B87" s="7">
        <v>70</v>
      </c>
      <c r="C87" s="7" t="s">
        <v>80</v>
      </c>
      <c r="D87" s="303">
        <v>0.18</v>
      </c>
      <c r="E87" s="304"/>
      <c r="F87" s="8" t="s">
        <v>42</v>
      </c>
      <c r="G87" s="8"/>
      <c r="H87" s="9">
        <f>D87*B87</f>
        <v>12.6</v>
      </c>
    </row>
    <row r="88" spans="1:8" ht="14.25" customHeight="1">
      <c r="A88" s="6"/>
      <c r="B88" s="35">
        <v>12.6</v>
      </c>
      <c r="C88" s="7" t="s">
        <v>42</v>
      </c>
      <c r="D88" s="20">
        <v>12</v>
      </c>
      <c r="E88" s="40" t="s">
        <v>46</v>
      </c>
      <c r="F88" s="8">
        <v>27.4</v>
      </c>
      <c r="G88" s="8" t="s">
        <v>3</v>
      </c>
      <c r="H88" s="8">
        <f>B88*D88*F88</f>
        <v>4142.88</v>
      </c>
    </row>
    <row r="89" spans="1:8" ht="14.25" customHeight="1">
      <c r="A89" s="2" t="s">
        <v>29</v>
      </c>
      <c r="B89" s="7"/>
      <c r="C89" s="7"/>
      <c r="D89" s="303"/>
      <c r="E89" s="304"/>
      <c r="F89" s="8"/>
      <c r="G89" s="8"/>
      <c r="H89" s="4">
        <f>SUM(H88)</f>
        <v>4143</v>
      </c>
    </row>
    <row r="90" spans="1:8" ht="14.25" customHeight="1">
      <c r="A90" s="297" t="s">
        <v>30</v>
      </c>
      <c r="B90" s="298"/>
      <c r="C90" s="298"/>
      <c r="D90" s="298"/>
      <c r="E90" s="298"/>
      <c r="F90" s="298"/>
      <c r="G90" s="298"/>
      <c r="H90" s="312"/>
    </row>
    <row r="91" spans="1:8" ht="14.25" customHeight="1">
      <c r="A91" s="6" t="s">
        <v>121</v>
      </c>
      <c r="B91" s="32">
        <v>20</v>
      </c>
      <c r="C91" s="33" t="s">
        <v>6</v>
      </c>
      <c r="D91" s="33"/>
      <c r="E91" s="33"/>
      <c r="F91" s="32">
        <v>210</v>
      </c>
      <c r="G91" s="33" t="s">
        <v>3</v>
      </c>
      <c r="H91" s="32">
        <f>B91*F91</f>
        <v>4200</v>
      </c>
    </row>
    <row r="92" spans="1:8" ht="14.25" customHeight="1">
      <c r="A92" s="6" t="s">
        <v>122</v>
      </c>
      <c r="B92" s="32">
        <v>5</v>
      </c>
      <c r="C92" s="33" t="s">
        <v>6</v>
      </c>
      <c r="D92" s="32">
        <v>9</v>
      </c>
      <c r="E92" s="33" t="s">
        <v>4</v>
      </c>
      <c r="F92" s="32">
        <v>8</v>
      </c>
      <c r="G92" s="33" t="s">
        <v>3</v>
      </c>
      <c r="H92" s="32">
        <f aca="true" t="shared" si="1" ref="H92:H99">B92*D92*F92</f>
        <v>360</v>
      </c>
    </row>
    <row r="93" spans="1:8" ht="14.25" customHeight="1">
      <c r="A93" s="6" t="s">
        <v>100</v>
      </c>
      <c r="B93" s="32">
        <v>5</v>
      </c>
      <c r="C93" s="33" t="s">
        <v>6</v>
      </c>
      <c r="D93" s="32">
        <v>9</v>
      </c>
      <c r="E93" s="33" t="s">
        <v>4</v>
      </c>
      <c r="F93" s="32">
        <v>10.5</v>
      </c>
      <c r="G93" s="33" t="s">
        <v>3</v>
      </c>
      <c r="H93" s="32">
        <f t="shared" si="1"/>
        <v>472.5</v>
      </c>
    </row>
    <row r="94" spans="1:8" ht="14.25" customHeight="1">
      <c r="A94" s="6" t="s">
        <v>123</v>
      </c>
      <c r="B94" s="32">
        <v>4</v>
      </c>
      <c r="C94" s="33" t="s">
        <v>6</v>
      </c>
      <c r="D94" s="32">
        <v>9</v>
      </c>
      <c r="E94" s="33" t="s">
        <v>4</v>
      </c>
      <c r="F94" s="32">
        <v>12</v>
      </c>
      <c r="G94" s="33" t="s">
        <v>3</v>
      </c>
      <c r="H94" s="32">
        <f t="shared" si="1"/>
        <v>432</v>
      </c>
    </row>
    <row r="95" spans="1:8" ht="14.25" customHeight="1">
      <c r="A95" s="6" t="s">
        <v>124</v>
      </c>
      <c r="B95" s="32">
        <v>10</v>
      </c>
      <c r="C95" s="33" t="s">
        <v>6</v>
      </c>
      <c r="D95" s="32">
        <v>9</v>
      </c>
      <c r="E95" s="33" t="s">
        <v>4</v>
      </c>
      <c r="F95" s="32">
        <v>33</v>
      </c>
      <c r="G95" s="33" t="s">
        <v>3</v>
      </c>
      <c r="H95" s="32">
        <f t="shared" si="1"/>
        <v>2970</v>
      </c>
    </row>
    <row r="96" spans="1:8" ht="14.25" customHeight="1">
      <c r="A96" s="6" t="s">
        <v>125</v>
      </c>
      <c r="B96" s="32">
        <v>6</v>
      </c>
      <c r="C96" s="33" t="s">
        <v>6</v>
      </c>
      <c r="D96" s="32">
        <v>9</v>
      </c>
      <c r="E96" s="33" t="s">
        <v>4</v>
      </c>
      <c r="F96" s="32">
        <v>35</v>
      </c>
      <c r="G96" s="33" t="s">
        <v>3</v>
      </c>
      <c r="H96" s="32">
        <f t="shared" si="1"/>
        <v>1890</v>
      </c>
    </row>
    <row r="97" spans="1:8" ht="14.25" customHeight="1">
      <c r="A97" s="6" t="s">
        <v>98</v>
      </c>
      <c r="B97" s="32">
        <v>50</v>
      </c>
      <c r="C97" s="33" t="s">
        <v>6</v>
      </c>
      <c r="D97" s="32"/>
      <c r="E97" s="33"/>
      <c r="F97" s="32">
        <v>40</v>
      </c>
      <c r="G97" s="33" t="s">
        <v>3</v>
      </c>
      <c r="H97" s="32">
        <f>B97*F97</f>
        <v>2000</v>
      </c>
    </row>
    <row r="98" spans="1:8" ht="14.25" customHeight="1">
      <c r="A98" s="6" t="s">
        <v>772</v>
      </c>
      <c r="B98" s="32">
        <v>20</v>
      </c>
      <c r="C98" s="33" t="s">
        <v>6</v>
      </c>
      <c r="D98" s="32"/>
      <c r="E98" s="33"/>
      <c r="F98" s="32">
        <v>25</v>
      </c>
      <c r="G98" s="33" t="s">
        <v>3</v>
      </c>
      <c r="H98" s="32">
        <f>B98*F98</f>
        <v>500</v>
      </c>
    </row>
    <row r="99" spans="1:8" ht="14.25" customHeight="1">
      <c r="A99" s="6" t="s">
        <v>126</v>
      </c>
      <c r="B99" s="32">
        <v>4</v>
      </c>
      <c r="C99" s="33" t="s">
        <v>6</v>
      </c>
      <c r="D99" s="32">
        <v>9</v>
      </c>
      <c r="E99" s="33" t="s">
        <v>4</v>
      </c>
      <c r="F99" s="32">
        <v>28</v>
      </c>
      <c r="G99" s="33" t="s">
        <v>3</v>
      </c>
      <c r="H99" s="32">
        <f t="shared" si="1"/>
        <v>1008</v>
      </c>
    </row>
    <row r="100" spans="1:8" ht="14.25" customHeight="1">
      <c r="A100" s="6" t="s">
        <v>127</v>
      </c>
      <c r="B100" s="32">
        <v>200</v>
      </c>
      <c r="C100" s="33" t="s">
        <v>46</v>
      </c>
      <c r="D100" s="32"/>
      <c r="E100" s="33"/>
      <c r="F100" s="32">
        <v>35</v>
      </c>
      <c r="G100" s="33" t="s">
        <v>3</v>
      </c>
      <c r="H100" s="32">
        <f>B100*F100</f>
        <v>7000</v>
      </c>
    </row>
    <row r="101" spans="1:8" ht="14.25" customHeight="1">
      <c r="A101" s="6" t="s">
        <v>107</v>
      </c>
      <c r="B101" s="32">
        <v>2</v>
      </c>
      <c r="C101" s="33" t="s">
        <v>6</v>
      </c>
      <c r="D101" s="32"/>
      <c r="E101" s="33"/>
      <c r="F101" s="32">
        <v>502</v>
      </c>
      <c r="G101" s="33" t="s">
        <v>3</v>
      </c>
      <c r="H101" s="32">
        <f>B101*F101</f>
        <v>1004</v>
      </c>
    </row>
    <row r="102" spans="1:8" ht="14.25" customHeight="1">
      <c r="A102" s="6" t="s">
        <v>128</v>
      </c>
      <c r="B102" s="32">
        <v>5</v>
      </c>
      <c r="C102" s="33" t="s">
        <v>6</v>
      </c>
      <c r="D102" s="32"/>
      <c r="E102" s="33"/>
      <c r="F102" s="32">
        <v>85</v>
      </c>
      <c r="G102" s="33" t="s">
        <v>3</v>
      </c>
      <c r="H102" s="32">
        <f aca="true" t="shared" si="2" ref="H102:H115">B102*F102</f>
        <v>425</v>
      </c>
    </row>
    <row r="103" spans="1:8" ht="14.25" customHeight="1">
      <c r="A103" s="6" t="s">
        <v>47</v>
      </c>
      <c r="B103" s="32">
        <v>4</v>
      </c>
      <c r="C103" s="33" t="s">
        <v>6</v>
      </c>
      <c r="D103" s="32"/>
      <c r="E103" s="33"/>
      <c r="F103" s="32">
        <v>250</v>
      </c>
      <c r="G103" s="33" t="s">
        <v>3</v>
      </c>
      <c r="H103" s="32">
        <f t="shared" si="2"/>
        <v>1000</v>
      </c>
    </row>
    <row r="104" spans="1:8" ht="14.25" customHeight="1">
      <c r="A104" s="6" t="s">
        <v>129</v>
      </c>
      <c r="B104" s="32">
        <v>9</v>
      </c>
      <c r="C104" s="33" t="s">
        <v>6</v>
      </c>
      <c r="D104" s="32"/>
      <c r="E104" s="33"/>
      <c r="F104" s="32">
        <v>65</v>
      </c>
      <c r="G104" s="33" t="s">
        <v>3</v>
      </c>
      <c r="H104" s="32">
        <f t="shared" si="2"/>
        <v>585</v>
      </c>
    </row>
    <row r="105" spans="1:8" ht="14.25" customHeight="1">
      <c r="A105" s="6" t="s">
        <v>97</v>
      </c>
      <c r="B105" s="32">
        <v>10</v>
      </c>
      <c r="C105" s="33" t="s">
        <v>6</v>
      </c>
      <c r="D105" s="32"/>
      <c r="E105" s="33"/>
      <c r="F105" s="32">
        <v>110</v>
      </c>
      <c r="G105" s="33" t="s">
        <v>3</v>
      </c>
      <c r="H105" s="32">
        <f t="shared" si="2"/>
        <v>1100</v>
      </c>
    </row>
    <row r="106" spans="1:8" ht="14.25" customHeight="1">
      <c r="A106" s="6" t="s">
        <v>96</v>
      </c>
      <c r="B106" s="32">
        <v>2</v>
      </c>
      <c r="C106" s="33" t="s">
        <v>6</v>
      </c>
      <c r="D106" s="32"/>
      <c r="E106" s="33"/>
      <c r="F106" s="32">
        <v>110</v>
      </c>
      <c r="G106" s="33" t="s">
        <v>3</v>
      </c>
      <c r="H106" s="32">
        <f t="shared" si="2"/>
        <v>220</v>
      </c>
    </row>
    <row r="107" spans="1:8" ht="14.25" customHeight="1">
      <c r="A107" s="6" t="s">
        <v>130</v>
      </c>
      <c r="B107" s="32">
        <v>2</v>
      </c>
      <c r="C107" s="33" t="s">
        <v>6</v>
      </c>
      <c r="D107" s="32"/>
      <c r="E107" s="33"/>
      <c r="F107" s="32">
        <v>133</v>
      </c>
      <c r="G107" s="33" t="s">
        <v>3</v>
      </c>
      <c r="H107" s="32">
        <f t="shared" si="2"/>
        <v>266</v>
      </c>
    </row>
    <row r="108" spans="1:8" ht="14.25" customHeight="1">
      <c r="A108" s="6" t="s">
        <v>132</v>
      </c>
      <c r="B108" s="32">
        <v>20</v>
      </c>
      <c r="C108" s="33" t="s">
        <v>6</v>
      </c>
      <c r="D108" s="32"/>
      <c r="E108" s="33"/>
      <c r="F108" s="32">
        <v>35</v>
      </c>
      <c r="G108" s="33" t="s">
        <v>3</v>
      </c>
      <c r="H108" s="32">
        <f t="shared" si="2"/>
        <v>700</v>
      </c>
    </row>
    <row r="109" spans="1:8" ht="14.25" customHeight="1">
      <c r="A109" s="6" t="s">
        <v>133</v>
      </c>
      <c r="B109" s="32">
        <v>10</v>
      </c>
      <c r="C109" s="33" t="s">
        <v>6</v>
      </c>
      <c r="D109" s="32"/>
      <c r="E109" s="33"/>
      <c r="F109" s="32">
        <v>40</v>
      </c>
      <c r="G109" s="33" t="s">
        <v>3</v>
      </c>
      <c r="H109" s="32">
        <f t="shared" si="2"/>
        <v>400</v>
      </c>
    </row>
    <row r="110" spans="1:8" ht="14.25" customHeight="1">
      <c r="A110" s="6" t="s">
        <v>136</v>
      </c>
      <c r="B110" s="32">
        <v>9</v>
      </c>
      <c r="C110" s="33" t="s">
        <v>6</v>
      </c>
      <c r="D110" s="32"/>
      <c r="E110" s="33"/>
      <c r="F110" s="32">
        <v>40</v>
      </c>
      <c r="G110" s="33" t="s">
        <v>3</v>
      </c>
      <c r="H110" s="32">
        <f t="shared" si="2"/>
        <v>360</v>
      </c>
    </row>
    <row r="111" spans="1:8" ht="14.25" customHeight="1">
      <c r="A111" s="6" t="s">
        <v>137</v>
      </c>
      <c r="B111" s="32">
        <v>11</v>
      </c>
      <c r="C111" s="33" t="s">
        <v>6</v>
      </c>
      <c r="D111" s="32"/>
      <c r="E111" s="33"/>
      <c r="F111" s="32">
        <v>20</v>
      </c>
      <c r="G111" s="33" t="s">
        <v>3</v>
      </c>
      <c r="H111" s="32">
        <f t="shared" si="2"/>
        <v>220</v>
      </c>
    </row>
    <row r="112" spans="1:8" ht="14.25" customHeight="1">
      <c r="A112" s="6" t="s">
        <v>134</v>
      </c>
      <c r="B112" s="32">
        <v>2</v>
      </c>
      <c r="C112" s="33" t="s">
        <v>6</v>
      </c>
      <c r="D112" s="32"/>
      <c r="E112" s="33"/>
      <c r="F112" s="32">
        <v>126.5</v>
      </c>
      <c r="G112" s="33" t="s">
        <v>3</v>
      </c>
      <c r="H112" s="32">
        <f t="shared" si="2"/>
        <v>253</v>
      </c>
    </row>
    <row r="113" spans="1:8" ht="14.25" customHeight="1">
      <c r="A113" s="6" t="s">
        <v>556</v>
      </c>
      <c r="B113" s="32">
        <v>8</v>
      </c>
      <c r="C113" s="33" t="s">
        <v>6</v>
      </c>
      <c r="D113" s="32"/>
      <c r="E113" s="86"/>
      <c r="F113" s="32">
        <v>400</v>
      </c>
      <c r="G113" s="33" t="s">
        <v>3</v>
      </c>
      <c r="H113" s="32">
        <f t="shared" si="2"/>
        <v>3200</v>
      </c>
    </row>
    <row r="114" spans="1:8" ht="14.25" customHeight="1">
      <c r="A114" s="6" t="s">
        <v>771</v>
      </c>
      <c r="B114" s="32">
        <v>2</v>
      </c>
      <c r="C114" s="33" t="s">
        <v>6</v>
      </c>
      <c r="D114" s="32"/>
      <c r="E114" s="86"/>
      <c r="F114" s="32">
        <v>700</v>
      </c>
      <c r="G114" s="33" t="s">
        <v>3</v>
      </c>
      <c r="H114" s="32">
        <f t="shared" si="2"/>
        <v>1400</v>
      </c>
    </row>
    <row r="115" spans="1:8" ht="14.25" customHeight="1">
      <c r="A115" s="6" t="s">
        <v>770</v>
      </c>
      <c r="B115" s="32">
        <v>11</v>
      </c>
      <c r="C115" s="33" t="s">
        <v>6</v>
      </c>
      <c r="D115" s="32"/>
      <c r="E115" s="86"/>
      <c r="F115" s="32">
        <v>150</v>
      </c>
      <c r="G115" s="33" t="s">
        <v>3</v>
      </c>
      <c r="H115" s="32">
        <f t="shared" si="2"/>
        <v>1650</v>
      </c>
    </row>
    <row r="116" spans="1:8" ht="14.25" customHeight="1">
      <c r="A116" s="2" t="s">
        <v>29</v>
      </c>
      <c r="B116" s="7"/>
      <c r="C116" s="7"/>
      <c r="D116" s="303"/>
      <c r="E116" s="304"/>
      <c r="F116" s="8"/>
      <c r="G116" s="8"/>
      <c r="H116" s="4">
        <f>SUM(H91:H113)</f>
        <v>30566</v>
      </c>
    </row>
    <row r="117" spans="1:8" ht="14.25" customHeight="1">
      <c r="A117" s="2" t="s">
        <v>256</v>
      </c>
      <c r="B117" s="7"/>
      <c r="C117" s="7"/>
      <c r="D117" s="303"/>
      <c r="E117" s="304"/>
      <c r="F117" s="8"/>
      <c r="G117" s="8"/>
      <c r="H117" s="5">
        <v>25000</v>
      </c>
    </row>
    <row r="118" spans="1:8" ht="14.25" customHeight="1">
      <c r="A118" s="297" t="s">
        <v>31</v>
      </c>
      <c r="B118" s="298"/>
      <c r="C118" s="298"/>
      <c r="D118" s="298"/>
      <c r="E118" s="298"/>
      <c r="F118" s="298"/>
      <c r="G118" s="298"/>
      <c r="H118" s="312"/>
    </row>
    <row r="119" spans="1:8" ht="14.25" customHeight="1">
      <c r="A119" s="6" t="s">
        <v>139</v>
      </c>
      <c r="B119" s="32">
        <v>20</v>
      </c>
      <c r="C119" s="33" t="s">
        <v>6</v>
      </c>
      <c r="D119" s="32"/>
      <c r="E119" s="33"/>
      <c r="F119" s="32">
        <v>40</v>
      </c>
      <c r="G119" s="33" t="s">
        <v>3</v>
      </c>
      <c r="H119" s="32">
        <f>B119*F119</f>
        <v>800</v>
      </c>
    </row>
    <row r="120" spans="1:8" ht="14.25" customHeight="1">
      <c r="A120" s="6" t="s">
        <v>140</v>
      </c>
      <c r="B120" s="32">
        <v>15</v>
      </c>
      <c r="C120" s="33" t="s">
        <v>6</v>
      </c>
      <c r="D120" s="32"/>
      <c r="E120" s="33"/>
      <c r="F120" s="32">
        <v>25</v>
      </c>
      <c r="G120" s="33" t="s">
        <v>3</v>
      </c>
      <c r="H120" s="32">
        <f aca="true" t="shared" si="3" ref="H120:H143">B120*F120</f>
        <v>375</v>
      </c>
    </row>
    <row r="121" spans="1:8" ht="14.25" customHeight="1">
      <c r="A121" s="6" t="s">
        <v>141</v>
      </c>
      <c r="B121" s="32">
        <v>11</v>
      </c>
      <c r="C121" s="33" t="s">
        <v>110</v>
      </c>
      <c r="D121" s="32"/>
      <c r="E121" s="33"/>
      <c r="F121" s="32">
        <v>280</v>
      </c>
      <c r="G121" s="33" t="s">
        <v>3</v>
      </c>
      <c r="H121" s="32">
        <f t="shared" si="3"/>
        <v>3080</v>
      </c>
    </row>
    <row r="122" spans="1:8" ht="14.25" customHeight="1">
      <c r="A122" s="6" t="s">
        <v>109</v>
      </c>
      <c r="B122" s="32">
        <v>55</v>
      </c>
      <c r="C122" s="33" t="s">
        <v>110</v>
      </c>
      <c r="D122" s="32"/>
      <c r="E122" s="33"/>
      <c r="F122" s="32">
        <v>290</v>
      </c>
      <c r="G122" s="33" t="s">
        <v>3</v>
      </c>
      <c r="H122" s="32">
        <f t="shared" si="3"/>
        <v>15950</v>
      </c>
    </row>
    <row r="123" spans="1:8" ht="14.25" customHeight="1">
      <c r="A123" s="6" t="s">
        <v>114</v>
      </c>
      <c r="B123" s="32">
        <v>10</v>
      </c>
      <c r="C123" s="33" t="s">
        <v>110</v>
      </c>
      <c r="D123" s="32"/>
      <c r="E123" s="33"/>
      <c r="F123" s="32">
        <v>310</v>
      </c>
      <c r="G123" s="33" t="s">
        <v>3</v>
      </c>
      <c r="H123" s="32">
        <f t="shared" si="3"/>
        <v>3100</v>
      </c>
    </row>
    <row r="124" spans="1:8" ht="14.25" customHeight="1">
      <c r="A124" s="6" t="s">
        <v>119</v>
      </c>
      <c r="B124" s="32">
        <v>12</v>
      </c>
      <c r="C124" s="33" t="s">
        <v>6</v>
      </c>
      <c r="D124" s="32"/>
      <c r="E124" s="33"/>
      <c r="F124" s="32">
        <v>40</v>
      </c>
      <c r="G124" s="33" t="s">
        <v>3</v>
      </c>
      <c r="H124" s="32">
        <f t="shared" si="3"/>
        <v>480</v>
      </c>
    </row>
    <row r="125" spans="1:8" ht="14.25" customHeight="1">
      <c r="A125" s="6" t="s">
        <v>116</v>
      </c>
      <c r="B125" s="32">
        <v>9</v>
      </c>
      <c r="C125" s="33" t="s">
        <v>143</v>
      </c>
      <c r="D125" s="32"/>
      <c r="E125" s="33"/>
      <c r="F125" s="32">
        <v>180</v>
      </c>
      <c r="G125" s="33" t="s">
        <v>3</v>
      </c>
      <c r="H125" s="32">
        <f t="shared" si="3"/>
        <v>1620</v>
      </c>
    </row>
    <row r="126" spans="1:8" ht="14.25" customHeight="1">
      <c r="A126" s="6" t="s">
        <v>151</v>
      </c>
      <c r="B126" s="32">
        <v>10</v>
      </c>
      <c r="C126" s="33" t="s">
        <v>152</v>
      </c>
      <c r="D126" s="32"/>
      <c r="E126" s="33"/>
      <c r="F126" s="32">
        <v>80</v>
      </c>
      <c r="G126" s="33" t="s">
        <v>3</v>
      </c>
      <c r="H126" s="32">
        <f>B126*F126</f>
        <v>800</v>
      </c>
    </row>
    <row r="127" spans="1:8" ht="14.25" customHeight="1">
      <c r="A127" s="6" t="s">
        <v>149</v>
      </c>
      <c r="B127" s="32">
        <v>1</v>
      </c>
      <c r="C127" s="33" t="s">
        <v>6</v>
      </c>
      <c r="D127" s="32"/>
      <c r="E127" s="33"/>
      <c r="F127" s="32">
        <v>280</v>
      </c>
      <c r="G127" s="33" t="s">
        <v>3</v>
      </c>
      <c r="H127" s="32">
        <f t="shared" si="3"/>
        <v>280</v>
      </c>
    </row>
    <row r="128" spans="1:8" ht="14.25" customHeight="1">
      <c r="A128" s="6" t="s">
        <v>153</v>
      </c>
      <c r="B128" s="32">
        <v>1</v>
      </c>
      <c r="C128" s="33" t="s">
        <v>152</v>
      </c>
      <c r="D128" s="32"/>
      <c r="E128" s="33"/>
      <c r="F128" s="32">
        <v>51</v>
      </c>
      <c r="G128" s="33" t="s">
        <v>3</v>
      </c>
      <c r="H128" s="32">
        <f t="shared" si="3"/>
        <v>51</v>
      </c>
    </row>
    <row r="129" spans="1:8" ht="14.25" customHeight="1">
      <c r="A129" s="6" t="s">
        <v>154</v>
      </c>
      <c r="B129" s="32">
        <v>500</v>
      </c>
      <c r="C129" s="33" t="s">
        <v>6</v>
      </c>
      <c r="D129" s="32"/>
      <c r="E129" s="33"/>
      <c r="F129" s="32">
        <v>2</v>
      </c>
      <c r="G129" s="33" t="s">
        <v>3</v>
      </c>
      <c r="H129" s="32">
        <f t="shared" si="3"/>
        <v>1000</v>
      </c>
    </row>
    <row r="130" spans="1:8" ht="14.25" customHeight="1">
      <c r="A130" s="6" t="s">
        <v>155</v>
      </c>
      <c r="B130" s="32">
        <v>2</v>
      </c>
      <c r="C130" s="33" t="s">
        <v>6</v>
      </c>
      <c r="D130" s="32"/>
      <c r="E130" s="33"/>
      <c r="F130" s="32">
        <v>30</v>
      </c>
      <c r="G130" s="33" t="s">
        <v>3</v>
      </c>
      <c r="H130" s="32">
        <f t="shared" si="3"/>
        <v>60</v>
      </c>
    </row>
    <row r="131" spans="1:8" ht="14.25" customHeight="1">
      <c r="A131" s="6" t="s">
        <v>221</v>
      </c>
      <c r="B131" s="32">
        <v>2</v>
      </c>
      <c r="C131" s="33" t="s">
        <v>6</v>
      </c>
      <c r="D131" s="32"/>
      <c r="E131" s="33"/>
      <c r="F131" s="32">
        <v>404</v>
      </c>
      <c r="G131" s="33" t="s">
        <v>3</v>
      </c>
      <c r="H131" s="32">
        <f t="shared" si="3"/>
        <v>808</v>
      </c>
    </row>
    <row r="132" spans="1:8" ht="14.25" customHeight="1">
      <c r="A132" s="6" t="s">
        <v>525</v>
      </c>
      <c r="B132" s="32">
        <v>3</v>
      </c>
      <c r="C132" s="33" t="s">
        <v>6</v>
      </c>
      <c r="D132" s="32"/>
      <c r="E132" s="33"/>
      <c r="F132" s="32">
        <v>155.82</v>
      </c>
      <c r="G132" s="33"/>
      <c r="H132" s="32">
        <f t="shared" si="3"/>
        <v>467.46</v>
      </c>
    </row>
    <row r="133" spans="1:8" ht="14.25" customHeight="1">
      <c r="A133" s="6" t="s">
        <v>526</v>
      </c>
      <c r="B133" s="32">
        <v>6</v>
      </c>
      <c r="C133" s="33" t="s">
        <v>6</v>
      </c>
      <c r="D133" s="32"/>
      <c r="E133" s="33"/>
      <c r="F133" s="32">
        <v>64.66</v>
      </c>
      <c r="G133" s="33"/>
      <c r="H133" s="32">
        <f t="shared" si="3"/>
        <v>387.96</v>
      </c>
    </row>
    <row r="134" spans="1:8" ht="14.25" customHeight="1">
      <c r="A134" s="6" t="s">
        <v>527</v>
      </c>
      <c r="B134" s="32">
        <v>2</v>
      </c>
      <c r="C134" s="33" t="s">
        <v>6</v>
      </c>
      <c r="D134" s="32"/>
      <c r="E134" s="33"/>
      <c r="F134" s="32">
        <v>53</v>
      </c>
      <c r="G134" s="33"/>
      <c r="H134" s="32">
        <f t="shared" si="3"/>
        <v>106</v>
      </c>
    </row>
    <row r="135" spans="1:8" ht="14.25" customHeight="1">
      <c r="A135" s="6" t="s">
        <v>528</v>
      </c>
      <c r="B135" s="32">
        <v>2</v>
      </c>
      <c r="C135" s="33" t="s">
        <v>6</v>
      </c>
      <c r="D135" s="32"/>
      <c r="E135" s="33"/>
      <c r="F135" s="32">
        <v>47.7</v>
      </c>
      <c r="G135" s="33"/>
      <c r="H135" s="32">
        <f t="shared" si="3"/>
        <v>95.4</v>
      </c>
    </row>
    <row r="136" spans="1:8" ht="14.25" customHeight="1">
      <c r="A136" s="6" t="s">
        <v>142</v>
      </c>
      <c r="B136" s="32">
        <v>5</v>
      </c>
      <c r="C136" s="33" t="s">
        <v>6</v>
      </c>
      <c r="D136" s="32"/>
      <c r="E136" s="33"/>
      <c r="F136" s="32">
        <v>500</v>
      </c>
      <c r="G136" s="33"/>
      <c r="H136" s="32">
        <f>B136*F136</f>
        <v>2500</v>
      </c>
    </row>
    <row r="137" spans="1:8" ht="14.25" customHeight="1">
      <c r="A137" s="6" t="s">
        <v>529</v>
      </c>
      <c r="B137" s="32">
        <v>8</v>
      </c>
      <c r="C137" s="33" t="s">
        <v>6</v>
      </c>
      <c r="D137" s="32"/>
      <c r="E137" s="33"/>
      <c r="F137" s="32">
        <v>36.04</v>
      </c>
      <c r="G137" s="33"/>
      <c r="H137" s="32">
        <f t="shared" si="3"/>
        <v>288.32</v>
      </c>
    </row>
    <row r="138" spans="1:8" ht="14.25" customHeight="1">
      <c r="A138" s="6" t="s">
        <v>530</v>
      </c>
      <c r="B138" s="32">
        <v>10</v>
      </c>
      <c r="C138" s="33" t="s">
        <v>6</v>
      </c>
      <c r="D138" s="32"/>
      <c r="E138" s="33"/>
      <c r="F138" s="32">
        <v>1.59</v>
      </c>
      <c r="G138" s="33"/>
      <c r="H138" s="32">
        <f t="shared" si="3"/>
        <v>15.9</v>
      </c>
    </row>
    <row r="139" spans="1:8" ht="14.25" customHeight="1">
      <c r="A139" s="6" t="s">
        <v>531</v>
      </c>
      <c r="B139" s="32">
        <v>1</v>
      </c>
      <c r="C139" s="33" t="s">
        <v>6</v>
      </c>
      <c r="D139" s="32"/>
      <c r="E139" s="33"/>
      <c r="F139" s="32">
        <v>100.7</v>
      </c>
      <c r="G139" s="33"/>
      <c r="H139" s="32">
        <f t="shared" si="3"/>
        <v>100.7</v>
      </c>
    </row>
    <row r="140" spans="1:8" ht="14.25" customHeight="1">
      <c r="A140" s="6" t="s">
        <v>532</v>
      </c>
      <c r="B140" s="32">
        <v>6</v>
      </c>
      <c r="C140" s="33" t="s">
        <v>6</v>
      </c>
      <c r="D140" s="32"/>
      <c r="E140" s="33"/>
      <c r="F140" s="32">
        <v>10.07</v>
      </c>
      <c r="G140" s="33"/>
      <c r="H140" s="32">
        <f t="shared" si="3"/>
        <v>60.42</v>
      </c>
    </row>
    <row r="141" spans="1:8" ht="14.25" customHeight="1">
      <c r="A141" s="6" t="s">
        <v>533</v>
      </c>
      <c r="B141" s="32">
        <v>1</v>
      </c>
      <c r="C141" s="33" t="s">
        <v>6</v>
      </c>
      <c r="D141" s="32"/>
      <c r="E141" s="33"/>
      <c r="F141" s="32">
        <v>18.02</v>
      </c>
      <c r="G141" s="33"/>
      <c r="H141" s="32">
        <f t="shared" si="3"/>
        <v>18.02</v>
      </c>
    </row>
    <row r="142" spans="1:8" ht="14.25" customHeight="1">
      <c r="A142" s="6" t="s">
        <v>534</v>
      </c>
      <c r="B142" s="32">
        <v>1</v>
      </c>
      <c r="C142" s="33" t="s">
        <v>6</v>
      </c>
      <c r="D142" s="32"/>
      <c r="E142" s="33"/>
      <c r="F142" s="32">
        <v>24.38</v>
      </c>
      <c r="G142" s="33"/>
      <c r="H142" s="32">
        <f t="shared" si="3"/>
        <v>24.38</v>
      </c>
    </row>
    <row r="143" spans="1:8" ht="14.25" customHeight="1">
      <c r="A143" s="6" t="s">
        <v>535</v>
      </c>
      <c r="B143" s="32">
        <v>1</v>
      </c>
      <c r="C143" s="33" t="s">
        <v>6</v>
      </c>
      <c r="D143" s="32"/>
      <c r="E143" s="33"/>
      <c r="F143" s="32">
        <v>233.2</v>
      </c>
      <c r="G143" s="33"/>
      <c r="H143" s="32">
        <f t="shared" si="3"/>
        <v>233.2</v>
      </c>
    </row>
    <row r="144" spans="1:8" ht="14.25" customHeight="1">
      <c r="A144" s="2" t="s">
        <v>31</v>
      </c>
      <c r="B144" s="4"/>
      <c r="C144" s="4"/>
      <c r="D144" s="95"/>
      <c r="E144" s="95"/>
      <c r="F144" s="3"/>
      <c r="G144" s="3"/>
      <c r="H144" s="4">
        <f>SUM(H119:H143)</f>
        <v>32702</v>
      </c>
    </row>
    <row r="145" spans="1:8" ht="14.25" customHeight="1">
      <c r="A145" s="2" t="s">
        <v>256</v>
      </c>
      <c r="B145" s="7"/>
      <c r="C145" s="7"/>
      <c r="D145" s="302"/>
      <c r="E145" s="302"/>
      <c r="F145" s="8"/>
      <c r="G145" s="8"/>
      <c r="H145" s="5">
        <v>24062</v>
      </c>
    </row>
    <row r="146" spans="1:8" ht="14.25" customHeight="1">
      <c r="A146" s="2" t="s">
        <v>147</v>
      </c>
      <c r="B146" s="7"/>
      <c r="C146" s="7"/>
      <c r="D146" s="7"/>
      <c r="E146" s="7"/>
      <c r="F146" s="8"/>
      <c r="G146" s="8"/>
      <c r="H146" s="4">
        <f>H80+H83+H89+H116+H144</f>
        <v>199763</v>
      </c>
    </row>
    <row r="147" spans="1:8" ht="14.25" customHeight="1">
      <c r="A147" s="2" t="s">
        <v>406</v>
      </c>
      <c r="B147" s="7"/>
      <c r="C147" s="7"/>
      <c r="D147" s="7"/>
      <c r="E147" s="7"/>
      <c r="F147" s="8"/>
      <c r="G147" s="8"/>
      <c r="H147" s="4">
        <v>200000</v>
      </c>
    </row>
    <row r="148" spans="1:11" ht="14.25" customHeight="1">
      <c r="A148" s="46" t="s">
        <v>86</v>
      </c>
      <c r="B148" s="47"/>
      <c r="C148" s="47"/>
      <c r="D148" s="47"/>
      <c r="E148" s="47"/>
      <c r="F148" s="48"/>
      <c r="G148" s="48"/>
      <c r="H148" s="49">
        <f>H5+H11+H16+H22+H33+H46+H59+H64+H68+H146</f>
        <v>1620016</v>
      </c>
      <c r="K148" s="1" t="s">
        <v>92</v>
      </c>
    </row>
    <row r="149" spans="1:9" ht="14.25" customHeight="1">
      <c r="A149" s="50" t="s">
        <v>87</v>
      </c>
      <c r="B149" s="47"/>
      <c r="C149" s="47"/>
      <c r="D149" s="47"/>
      <c r="E149" s="47"/>
      <c r="F149" s="48"/>
      <c r="G149" s="48"/>
      <c r="H149" s="49">
        <f>H6+H12+H17+H23+H34+H47+H60+H65+H69+H147</f>
        <v>1620000</v>
      </c>
      <c r="I149" s="178"/>
    </row>
    <row r="150" spans="1:10" ht="12.75" customHeight="1">
      <c r="A150" s="316" t="s">
        <v>61</v>
      </c>
      <c r="B150" s="330"/>
      <c r="C150" s="330"/>
      <c r="D150" s="330"/>
      <c r="E150" s="330"/>
      <c r="F150" s="330"/>
      <c r="G150" s="330"/>
      <c r="H150" s="330"/>
      <c r="I150" s="330"/>
      <c r="J150" s="330"/>
    </row>
    <row r="151" spans="1:7" ht="14.25" customHeight="1">
      <c r="A151" s="1" t="s">
        <v>62</v>
      </c>
      <c r="B151" s="1"/>
      <c r="C151" s="1"/>
      <c r="D151" s="1" t="s">
        <v>60</v>
      </c>
      <c r="E151" s="1"/>
      <c r="F151" s="1"/>
      <c r="G151" s="1" t="s">
        <v>756</v>
      </c>
    </row>
    <row r="152" spans="1:6" ht="14.25" customHeight="1">
      <c r="A152" s="25"/>
      <c r="B152" s="26"/>
      <c r="C152" s="26"/>
      <c r="D152" s="26"/>
      <c r="E152" s="11"/>
      <c r="F152" s="27"/>
    </row>
    <row r="153" spans="1:6" ht="14.25" customHeight="1">
      <c r="A153" s="26"/>
      <c r="B153" s="26"/>
      <c r="C153" s="26"/>
      <c r="D153" s="26"/>
      <c r="E153" s="11"/>
      <c r="F153" s="27"/>
    </row>
    <row r="154" spans="1:6" ht="14.25" customHeight="1">
      <c r="A154" s="26"/>
      <c r="B154" s="26"/>
      <c r="C154" s="26"/>
      <c r="D154" s="26"/>
      <c r="E154" s="11"/>
      <c r="F154" s="27"/>
    </row>
    <row r="155" spans="1:6" ht="14.25" customHeight="1">
      <c r="A155" s="26"/>
      <c r="B155" s="26"/>
      <c r="C155" s="26"/>
      <c r="D155" s="26"/>
      <c r="E155" s="11"/>
      <c r="F155" s="27"/>
    </row>
    <row r="156" spans="1:6" ht="14.25" customHeight="1">
      <c r="A156" s="26"/>
      <c r="B156" s="26"/>
      <c r="C156" s="26"/>
      <c r="D156" s="26"/>
      <c r="E156" s="11"/>
      <c r="F156" s="27"/>
    </row>
    <row r="157" spans="1:6" ht="14.25" customHeight="1">
      <c r="A157" s="26"/>
      <c r="B157" s="26"/>
      <c r="C157" s="26"/>
      <c r="D157" s="26"/>
      <c r="E157" s="11"/>
      <c r="F157" s="27"/>
    </row>
    <row r="158" spans="1:6" ht="14.25" customHeight="1">
      <c r="A158" s="26"/>
      <c r="B158" s="26"/>
      <c r="C158" s="26"/>
      <c r="D158" s="26"/>
      <c r="E158" s="11"/>
      <c r="F158" s="27"/>
    </row>
    <row r="159" spans="1:6" ht="14.25" customHeight="1">
      <c r="A159" s="26"/>
      <c r="B159" s="26"/>
      <c r="C159" s="26"/>
      <c r="D159" s="26"/>
      <c r="E159" s="11"/>
      <c r="F159" s="27"/>
    </row>
    <row r="160" spans="1:6" ht="14.25" customHeight="1">
      <c r="A160" s="26"/>
      <c r="B160" s="26"/>
      <c r="C160" s="26"/>
      <c r="D160" s="26"/>
      <c r="E160" s="11"/>
      <c r="F160" s="27"/>
    </row>
    <row r="161" spans="1:6" ht="14.25" customHeight="1">
      <c r="A161" s="26"/>
      <c r="B161" s="26"/>
      <c r="C161" s="26"/>
      <c r="D161" s="26"/>
      <c r="E161" s="11"/>
      <c r="F161" s="27"/>
    </row>
    <row r="162" spans="1:6" ht="14.25" customHeight="1">
      <c r="A162" s="26"/>
      <c r="B162" s="26"/>
      <c r="C162" s="26"/>
      <c r="D162" s="26"/>
      <c r="E162" s="11"/>
      <c r="F162" s="27"/>
    </row>
    <row r="163" spans="1:6" ht="14.25" customHeight="1">
      <c r="A163" s="28"/>
      <c r="B163" s="28"/>
      <c r="C163" s="26"/>
      <c r="D163" s="11"/>
      <c r="E163" s="11"/>
      <c r="F163" s="27"/>
    </row>
    <row r="164" spans="1:6" ht="14.25" customHeight="1">
      <c r="A164" s="29"/>
      <c r="B164" s="29"/>
      <c r="C164" s="29"/>
      <c r="D164" s="29"/>
      <c r="E164" s="11"/>
      <c r="F164" s="27"/>
    </row>
    <row r="165" spans="1:6" ht="14.25" customHeight="1">
      <c r="A165" s="30"/>
      <c r="B165" s="11"/>
      <c r="C165" s="11"/>
      <c r="D165" s="11"/>
      <c r="E165" s="11"/>
      <c r="F165" s="27"/>
    </row>
  </sheetData>
  <sheetProtection/>
  <mergeCells count="32">
    <mergeCell ref="A66:H66"/>
    <mergeCell ref="A1:H1"/>
    <mergeCell ref="A86:H86"/>
    <mergeCell ref="D87:E87"/>
    <mergeCell ref="A2:H2"/>
    <mergeCell ref="A24:H24"/>
    <mergeCell ref="A35:H35"/>
    <mergeCell ref="A48:H48"/>
    <mergeCell ref="A25:A27"/>
    <mergeCell ref="C25:C27"/>
    <mergeCell ref="D89:E89"/>
    <mergeCell ref="A70:H70"/>
    <mergeCell ref="A71:H71"/>
    <mergeCell ref="D85:E85"/>
    <mergeCell ref="A80:G80"/>
    <mergeCell ref="A81:H81"/>
    <mergeCell ref="D84:E84"/>
    <mergeCell ref="A90:H90"/>
    <mergeCell ref="A150:J150"/>
    <mergeCell ref="D116:E116"/>
    <mergeCell ref="D117:E117"/>
    <mergeCell ref="A118:H118"/>
    <mergeCell ref="D145:E145"/>
    <mergeCell ref="A3:H3"/>
    <mergeCell ref="A7:H7"/>
    <mergeCell ref="A14:H14"/>
    <mergeCell ref="C28:C30"/>
    <mergeCell ref="E28:E30"/>
    <mergeCell ref="A61:H61"/>
    <mergeCell ref="E25:E27"/>
    <mergeCell ref="A19:H19"/>
    <mergeCell ref="A28:A30"/>
  </mergeCells>
  <printOptions/>
  <pageMargins left="0.75" right="0.75" top="0.2" bottom="0.75" header="0.68" footer="0.36"/>
  <pageSetup horizontalDpi="600" verticalDpi="600" orientation="portrait" paperSize="9" r:id="rId1"/>
  <rowBreaks count="1" manualBreakCount="1">
    <brk id="15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selection activeCell="B46" sqref="B46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9" ht="14.25" customHeight="1">
      <c r="A1" s="301" t="s">
        <v>239</v>
      </c>
      <c r="B1" s="301"/>
      <c r="C1" s="301"/>
      <c r="D1" s="301"/>
      <c r="E1" s="301"/>
      <c r="F1" s="301"/>
      <c r="G1" s="301"/>
      <c r="H1" s="297"/>
      <c r="I1" s="9"/>
    </row>
    <row r="2" spans="1:9" ht="14.25" customHeight="1">
      <c r="A2" s="282" t="s">
        <v>594</v>
      </c>
      <c r="B2" s="283"/>
      <c r="C2" s="283"/>
      <c r="D2" s="283"/>
      <c r="E2" s="283"/>
      <c r="F2" s="283"/>
      <c r="G2" s="283"/>
      <c r="H2" s="283"/>
      <c r="I2" s="9"/>
    </row>
    <row r="3" spans="1:9" ht="14.25" customHeight="1">
      <c r="A3" s="282" t="s">
        <v>667</v>
      </c>
      <c r="B3" s="283"/>
      <c r="C3" s="283"/>
      <c r="D3" s="283"/>
      <c r="E3" s="283"/>
      <c r="F3" s="283"/>
      <c r="G3" s="283"/>
      <c r="H3" s="283"/>
      <c r="I3" s="9"/>
    </row>
    <row r="4" spans="1:9" ht="22.5" customHeight="1">
      <c r="A4" s="6" t="s">
        <v>632</v>
      </c>
      <c r="B4" s="68">
        <v>5205</v>
      </c>
      <c r="C4" s="68" t="s">
        <v>3</v>
      </c>
      <c r="D4" s="68">
        <v>1.75</v>
      </c>
      <c r="E4" s="75" t="s">
        <v>796</v>
      </c>
      <c r="F4" s="75">
        <v>12</v>
      </c>
      <c r="G4" s="75" t="s">
        <v>4</v>
      </c>
      <c r="H4" s="241">
        <v>109305</v>
      </c>
      <c r="I4" s="9"/>
    </row>
    <row r="5" spans="1:9" ht="14.25" customHeight="1">
      <c r="A5" s="2" t="s">
        <v>0</v>
      </c>
      <c r="B5" s="67"/>
      <c r="C5" s="67"/>
      <c r="D5" s="67"/>
      <c r="E5" s="67"/>
      <c r="F5" s="67"/>
      <c r="G5" s="67"/>
      <c r="H5" s="242">
        <v>109305</v>
      </c>
      <c r="I5" s="9"/>
    </row>
    <row r="6" spans="1:9" ht="14.25" customHeight="1">
      <c r="A6" s="2" t="s">
        <v>256</v>
      </c>
      <c r="B6" s="67"/>
      <c r="C6" s="67"/>
      <c r="D6" s="67"/>
      <c r="E6" s="67"/>
      <c r="F6" s="67"/>
      <c r="G6" s="67"/>
      <c r="H6" s="242">
        <v>109000</v>
      </c>
      <c r="I6" s="9"/>
    </row>
    <row r="7" spans="1:9" ht="14.25" customHeight="1">
      <c r="A7" s="282" t="s">
        <v>423</v>
      </c>
      <c r="B7" s="283"/>
      <c r="C7" s="283"/>
      <c r="D7" s="283"/>
      <c r="E7" s="283"/>
      <c r="F7" s="283"/>
      <c r="G7" s="283"/>
      <c r="H7" s="283"/>
      <c r="I7" s="9"/>
    </row>
    <row r="8" spans="1:9" ht="14.25" customHeight="1">
      <c r="A8" s="6" t="s">
        <v>613</v>
      </c>
      <c r="B8" s="68">
        <v>200</v>
      </c>
      <c r="C8" s="68" t="s">
        <v>3</v>
      </c>
      <c r="D8" s="68">
        <v>21</v>
      </c>
      <c r="E8" s="68" t="s">
        <v>5</v>
      </c>
      <c r="F8" s="68">
        <v>1</v>
      </c>
      <c r="G8" s="68" t="s">
        <v>2</v>
      </c>
      <c r="H8" s="241">
        <f>B8*D8*F8</f>
        <v>4200</v>
      </c>
      <c r="I8" s="9"/>
    </row>
    <row r="9" spans="1:9" ht="14.25" customHeight="1">
      <c r="A9" s="6" t="s">
        <v>670</v>
      </c>
      <c r="B9" s="68">
        <v>200</v>
      </c>
      <c r="C9" s="68" t="s">
        <v>3</v>
      </c>
      <c r="D9" s="68">
        <v>7</v>
      </c>
      <c r="E9" s="68" t="s">
        <v>5</v>
      </c>
      <c r="F9" s="68">
        <v>1</v>
      </c>
      <c r="G9" s="68" t="s">
        <v>2</v>
      </c>
      <c r="H9" s="241">
        <f>B9*D9*F9</f>
        <v>1400</v>
      </c>
      <c r="I9" s="9"/>
    </row>
    <row r="10" spans="1:9" ht="14.25" customHeight="1">
      <c r="A10" s="6" t="s">
        <v>669</v>
      </c>
      <c r="B10" s="68">
        <v>200</v>
      </c>
      <c r="C10" s="68" t="s">
        <v>3</v>
      </c>
      <c r="D10" s="68">
        <v>7</v>
      </c>
      <c r="E10" s="68" t="s">
        <v>5</v>
      </c>
      <c r="F10" s="68">
        <v>1</v>
      </c>
      <c r="G10" s="68" t="s">
        <v>2</v>
      </c>
      <c r="H10" s="241">
        <f>B10*D10*F10</f>
        <v>1400</v>
      </c>
      <c r="I10" s="9"/>
    </row>
    <row r="11" spans="1:9" ht="14.25" customHeight="1">
      <c r="A11" s="2" t="s">
        <v>0</v>
      </c>
      <c r="B11" s="67"/>
      <c r="C11" s="67"/>
      <c r="D11" s="67"/>
      <c r="E11" s="67"/>
      <c r="F11" s="67"/>
      <c r="G11" s="67"/>
      <c r="H11" s="242">
        <f>H8+H9+H10</f>
        <v>7000</v>
      </c>
      <c r="I11" s="9"/>
    </row>
    <row r="12" spans="1:9" ht="14.25" customHeight="1">
      <c r="A12" s="2" t="s">
        <v>256</v>
      </c>
      <c r="B12" s="67"/>
      <c r="C12" s="67"/>
      <c r="D12" s="67"/>
      <c r="E12" s="67"/>
      <c r="F12" s="67"/>
      <c r="G12" s="67"/>
      <c r="H12" s="242">
        <v>7000</v>
      </c>
      <c r="I12" s="9"/>
    </row>
    <row r="13" spans="1:9" ht="14.25" customHeight="1">
      <c r="A13" s="282" t="s">
        <v>665</v>
      </c>
      <c r="B13" s="283"/>
      <c r="C13" s="283"/>
      <c r="D13" s="283"/>
      <c r="E13" s="283"/>
      <c r="F13" s="283"/>
      <c r="G13" s="283"/>
      <c r="H13" s="283"/>
      <c r="I13" s="9"/>
    </row>
    <row r="14" spans="1:9" ht="14.25" customHeight="1">
      <c r="A14" s="6" t="s">
        <v>632</v>
      </c>
      <c r="B14" s="67"/>
      <c r="C14" s="67"/>
      <c r="D14" s="67"/>
      <c r="E14" s="67"/>
      <c r="F14" s="67"/>
      <c r="G14" s="67"/>
      <c r="H14" s="241">
        <v>33010</v>
      </c>
      <c r="I14" s="9"/>
    </row>
    <row r="15" spans="1:9" ht="14.25" customHeight="1">
      <c r="A15" s="2" t="s">
        <v>0</v>
      </c>
      <c r="B15" s="67"/>
      <c r="C15" s="67"/>
      <c r="D15" s="67"/>
      <c r="E15" s="67"/>
      <c r="F15" s="67"/>
      <c r="G15" s="67"/>
      <c r="H15" s="242">
        <v>33010</v>
      </c>
      <c r="I15" s="9"/>
    </row>
    <row r="16" spans="1:9" ht="14.25" customHeight="1">
      <c r="A16" s="2" t="s">
        <v>256</v>
      </c>
      <c r="B16" s="67"/>
      <c r="C16" s="67"/>
      <c r="D16" s="67"/>
      <c r="E16" s="67"/>
      <c r="F16" s="67"/>
      <c r="G16" s="67"/>
      <c r="H16" s="242">
        <v>33000</v>
      </c>
      <c r="I16" s="9"/>
    </row>
    <row r="17" spans="1:9" ht="14.25" customHeight="1">
      <c r="A17" s="2" t="s">
        <v>668</v>
      </c>
      <c r="B17" s="67"/>
      <c r="C17" s="67"/>
      <c r="D17" s="67"/>
      <c r="E17" s="67"/>
      <c r="F17" s="67"/>
      <c r="G17" s="67"/>
      <c r="H17" s="242">
        <f>H5+H15</f>
        <v>142315</v>
      </c>
      <c r="I17" s="9"/>
    </row>
    <row r="18" spans="1:9" ht="14.25" customHeight="1">
      <c r="A18" s="282" t="s">
        <v>424</v>
      </c>
      <c r="B18" s="283"/>
      <c r="C18" s="283"/>
      <c r="D18" s="283"/>
      <c r="E18" s="283"/>
      <c r="F18" s="283"/>
      <c r="G18" s="283"/>
      <c r="H18" s="283"/>
      <c r="I18" s="9"/>
    </row>
    <row r="19" spans="1:9" ht="14.25" customHeight="1">
      <c r="A19" s="75" t="s">
        <v>617</v>
      </c>
      <c r="B19" s="68">
        <v>42</v>
      </c>
      <c r="C19" s="68" t="s">
        <v>3</v>
      </c>
      <c r="D19" s="68">
        <v>1</v>
      </c>
      <c r="E19" s="68" t="s">
        <v>5</v>
      </c>
      <c r="F19" s="68">
        <v>1</v>
      </c>
      <c r="G19" s="68" t="s">
        <v>2</v>
      </c>
      <c r="H19" s="241">
        <f>B19</f>
        <v>42</v>
      </c>
      <c r="I19" s="9"/>
    </row>
    <row r="20" spans="1:9" ht="14.25" customHeight="1">
      <c r="A20" s="6" t="s">
        <v>618</v>
      </c>
      <c r="B20" s="68">
        <v>42</v>
      </c>
      <c r="C20" s="68" t="s">
        <v>3</v>
      </c>
      <c r="D20" s="68">
        <v>3</v>
      </c>
      <c r="E20" s="68" t="s">
        <v>5</v>
      </c>
      <c r="F20" s="68">
        <v>3</v>
      </c>
      <c r="G20" s="68" t="s">
        <v>2</v>
      </c>
      <c r="H20" s="241">
        <f>B20*D20*F20</f>
        <v>378</v>
      </c>
      <c r="I20" s="9"/>
    </row>
    <row r="21" spans="1:9" ht="14.25" customHeight="1">
      <c r="A21" s="6" t="s">
        <v>619</v>
      </c>
      <c r="B21" s="68">
        <v>42</v>
      </c>
      <c r="C21" s="68" t="s">
        <v>3</v>
      </c>
      <c r="D21" s="68">
        <v>4</v>
      </c>
      <c r="E21" s="68" t="s">
        <v>5</v>
      </c>
      <c r="F21" s="68">
        <v>1</v>
      </c>
      <c r="G21" s="68" t="s">
        <v>2</v>
      </c>
      <c r="H21" s="241">
        <f>B21*D21</f>
        <v>168</v>
      </c>
      <c r="I21" s="9"/>
    </row>
    <row r="22" spans="1:9" ht="14.25" customHeight="1">
      <c r="A22" s="6" t="s">
        <v>620</v>
      </c>
      <c r="B22" s="68">
        <v>42</v>
      </c>
      <c r="C22" s="68" t="s">
        <v>3</v>
      </c>
      <c r="D22" s="68">
        <v>1</v>
      </c>
      <c r="E22" s="68" t="s">
        <v>7</v>
      </c>
      <c r="F22" s="68">
        <v>1</v>
      </c>
      <c r="G22" s="68" t="s">
        <v>2</v>
      </c>
      <c r="H22" s="241">
        <f>B22*D22</f>
        <v>42</v>
      </c>
      <c r="I22" s="9"/>
    </row>
    <row r="23" spans="1:9" ht="14.25" customHeight="1">
      <c r="A23" s="2" t="s">
        <v>616</v>
      </c>
      <c r="B23" s="68"/>
      <c r="C23" s="68"/>
      <c r="D23" s="68"/>
      <c r="E23" s="68"/>
      <c r="F23" s="68"/>
      <c r="G23" s="68"/>
      <c r="H23" s="242">
        <f>H19+H22+H20+H21</f>
        <v>630</v>
      </c>
      <c r="I23" s="9"/>
    </row>
    <row r="24" spans="1:9" ht="14.25" customHeight="1">
      <c r="A24" s="2" t="s">
        <v>256</v>
      </c>
      <c r="B24" s="68"/>
      <c r="C24" s="68"/>
      <c r="D24" s="68"/>
      <c r="E24" s="68"/>
      <c r="F24" s="68"/>
      <c r="G24" s="68"/>
      <c r="H24" s="242">
        <v>1000</v>
      </c>
      <c r="I24" s="9"/>
    </row>
    <row r="25" spans="1:9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283"/>
      <c r="I25" s="5"/>
    </row>
    <row r="26" spans="1:9" s="10" customFormat="1" ht="14.25" customHeight="1">
      <c r="A26" s="285" t="s">
        <v>9</v>
      </c>
      <c r="B26" s="35">
        <v>255.2</v>
      </c>
      <c r="C26" s="8" t="s">
        <v>10</v>
      </c>
      <c r="D26" s="61">
        <v>1450.47</v>
      </c>
      <c r="E26" s="7" t="s">
        <v>3</v>
      </c>
      <c r="F26" s="8"/>
      <c r="G26" s="8"/>
      <c r="H26" s="243">
        <f>B26*D26</f>
        <v>370159.944</v>
      </c>
      <c r="I26" s="5"/>
    </row>
    <row r="27" spans="1:9" s="10" customFormat="1" ht="14.25" customHeight="1">
      <c r="A27" s="286"/>
      <c r="B27" s="35">
        <v>191.6</v>
      </c>
      <c r="C27" s="8"/>
      <c r="D27" s="61">
        <v>1623.8</v>
      </c>
      <c r="E27" s="7"/>
      <c r="F27" s="8"/>
      <c r="G27" s="8"/>
      <c r="H27" s="274">
        <f>B27*D27</f>
        <v>311120.1</v>
      </c>
      <c r="I27" s="5"/>
    </row>
    <row r="28" spans="1:9" s="10" customFormat="1" ht="14.25" customHeight="1">
      <c r="A28" s="287"/>
      <c r="B28" s="35">
        <f>B26+B27</f>
        <v>446.8</v>
      </c>
      <c r="C28" s="8"/>
      <c r="D28" s="61"/>
      <c r="E28" s="7"/>
      <c r="F28" s="8"/>
      <c r="G28" s="8"/>
      <c r="H28" s="244">
        <f>H26+H27</f>
        <v>681280</v>
      </c>
      <c r="I28" s="5"/>
    </row>
    <row r="29" spans="1:9" s="10" customFormat="1" ht="14.25" customHeight="1">
      <c r="A29" s="285" t="s">
        <v>823</v>
      </c>
      <c r="B29" s="8">
        <v>218</v>
      </c>
      <c r="C29" s="288" t="s">
        <v>12</v>
      </c>
      <c r="D29" s="69">
        <v>24.55</v>
      </c>
      <c r="E29" s="291" t="s">
        <v>3</v>
      </c>
      <c r="F29" s="8"/>
      <c r="G29" s="8"/>
      <c r="H29" s="245">
        <f>B29*D29</f>
        <v>5351.9</v>
      </c>
      <c r="I29" s="5"/>
    </row>
    <row r="30" spans="1:9" s="10" customFormat="1" ht="14.25" customHeight="1">
      <c r="A30" s="286"/>
      <c r="B30" s="8">
        <v>167</v>
      </c>
      <c r="C30" s="289"/>
      <c r="D30" s="72">
        <v>27.24</v>
      </c>
      <c r="E30" s="292"/>
      <c r="F30" s="8"/>
      <c r="G30" s="8"/>
      <c r="H30" s="245">
        <f>B30*D30</f>
        <v>4549.08</v>
      </c>
      <c r="I30" s="5"/>
    </row>
    <row r="31" spans="1:9" s="10" customFormat="1" ht="13.5" customHeight="1">
      <c r="A31" s="287"/>
      <c r="B31" s="3">
        <f>B29+B30</f>
        <v>385</v>
      </c>
      <c r="C31" s="290"/>
      <c r="D31" s="69"/>
      <c r="E31" s="293"/>
      <c r="F31" s="8"/>
      <c r="G31" s="8"/>
      <c r="H31" s="244">
        <f>H29+H30</f>
        <v>9901</v>
      </c>
      <c r="I31" s="5"/>
    </row>
    <row r="32" spans="1:9" s="10" customFormat="1" ht="14.25" customHeight="1">
      <c r="A32" s="6" t="s">
        <v>13</v>
      </c>
      <c r="B32" s="118">
        <v>15113.6</v>
      </c>
      <c r="C32" s="8" t="s">
        <v>14</v>
      </c>
      <c r="D32" s="8">
        <v>6.4</v>
      </c>
      <c r="E32" s="7" t="s">
        <v>3</v>
      </c>
      <c r="F32" s="8"/>
      <c r="G32" s="8"/>
      <c r="H32" s="245">
        <f>B32*D32</f>
        <v>96727.04</v>
      </c>
      <c r="I32" s="5"/>
    </row>
    <row r="33" spans="1:9" s="10" customFormat="1" ht="14.25" customHeight="1">
      <c r="A33" s="6" t="s">
        <v>15</v>
      </c>
      <c r="B33" s="7">
        <v>10</v>
      </c>
      <c r="C33" s="8" t="s">
        <v>48</v>
      </c>
      <c r="D33" s="8">
        <v>976.35</v>
      </c>
      <c r="E33" s="7" t="s">
        <v>3</v>
      </c>
      <c r="F33" s="8"/>
      <c r="G33" s="8"/>
      <c r="H33" s="243">
        <f>B33*D33</f>
        <v>9763.5</v>
      </c>
      <c r="I33" s="5"/>
    </row>
    <row r="34" spans="1:9" s="10" customFormat="1" ht="14.25" customHeight="1">
      <c r="A34" s="2" t="s">
        <v>0</v>
      </c>
      <c r="B34" s="3"/>
      <c r="C34" s="3"/>
      <c r="D34" s="4"/>
      <c r="E34" s="4"/>
      <c r="F34" s="3"/>
      <c r="G34" s="3"/>
      <c r="H34" s="244">
        <f>H28+H31+H32+H33</f>
        <v>797672</v>
      </c>
      <c r="I34" s="5"/>
    </row>
    <row r="35" spans="1:9" s="10" customFormat="1" ht="14.25" customHeight="1">
      <c r="A35" s="2" t="s">
        <v>256</v>
      </c>
      <c r="B35" s="3"/>
      <c r="C35" s="3"/>
      <c r="D35" s="4"/>
      <c r="E35" s="4"/>
      <c r="F35" s="3"/>
      <c r="G35" s="3"/>
      <c r="H35" s="244">
        <v>798000</v>
      </c>
      <c r="I35" s="5"/>
    </row>
    <row r="36" spans="1:9" s="10" customFormat="1" ht="14.25" customHeight="1">
      <c r="A36" s="282" t="s">
        <v>58</v>
      </c>
      <c r="B36" s="284"/>
      <c r="C36" s="284"/>
      <c r="D36" s="284"/>
      <c r="E36" s="284"/>
      <c r="F36" s="284"/>
      <c r="G36" s="284"/>
      <c r="H36" s="284"/>
      <c r="I36" s="5"/>
    </row>
    <row r="37" spans="1:9" s="10" customFormat="1" ht="14.25" customHeight="1">
      <c r="A37" s="9" t="s">
        <v>16</v>
      </c>
      <c r="B37" s="12">
        <v>1898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246">
        <f>B37*D37*F37</f>
        <v>17932</v>
      </c>
      <c r="I37" s="5"/>
    </row>
    <row r="38" spans="1:9" s="10" customFormat="1" ht="14.25" customHeight="1">
      <c r="A38" s="9" t="s">
        <v>34</v>
      </c>
      <c r="B38" s="5"/>
      <c r="C38" s="5"/>
      <c r="D38" s="24">
        <v>594.05</v>
      </c>
      <c r="E38" s="12" t="s">
        <v>3</v>
      </c>
      <c r="F38" s="12">
        <v>2</v>
      </c>
      <c r="G38" s="12" t="s">
        <v>7</v>
      </c>
      <c r="H38" s="246">
        <f>D38*F38</f>
        <v>1188</v>
      </c>
      <c r="I38" s="5"/>
    </row>
    <row r="39" spans="1:10" s="10" customFormat="1" ht="14.25" customHeight="1">
      <c r="A39" s="6" t="s">
        <v>32</v>
      </c>
      <c r="B39" s="12"/>
      <c r="C39" s="12"/>
      <c r="D39" s="12">
        <v>15000</v>
      </c>
      <c r="E39" s="12" t="s">
        <v>3</v>
      </c>
      <c r="F39" s="12"/>
      <c r="G39" s="12"/>
      <c r="H39" s="247">
        <v>15000</v>
      </c>
      <c r="I39" s="5"/>
      <c r="J39" s="262">
        <v>-1296</v>
      </c>
    </row>
    <row r="40" spans="1:9" s="10" customFormat="1" ht="14.25" customHeight="1">
      <c r="A40" s="6" t="s">
        <v>640</v>
      </c>
      <c r="B40" s="12"/>
      <c r="C40" s="12"/>
      <c r="D40" s="12">
        <v>3300</v>
      </c>
      <c r="E40" s="12" t="s">
        <v>3</v>
      </c>
      <c r="F40" s="12">
        <v>12</v>
      </c>
      <c r="G40" s="12" t="s">
        <v>4</v>
      </c>
      <c r="H40" s="247">
        <f>D40*F40</f>
        <v>39600</v>
      </c>
      <c r="I40" s="5"/>
    </row>
    <row r="41" spans="1:9" s="10" customFormat="1" ht="14.25" customHeight="1">
      <c r="A41" s="6" t="s">
        <v>33</v>
      </c>
      <c r="B41" s="126" t="s">
        <v>778</v>
      </c>
      <c r="C41" s="12"/>
      <c r="D41" s="12">
        <v>30000</v>
      </c>
      <c r="E41" s="12" t="s">
        <v>3</v>
      </c>
      <c r="F41" s="126" t="s">
        <v>790</v>
      </c>
      <c r="G41" s="12"/>
      <c r="H41" s="247">
        <f>30000+90000</f>
        <v>120000</v>
      </c>
      <c r="I41" s="5"/>
    </row>
    <row r="42" spans="1:9" s="10" customFormat="1" ht="27" customHeight="1">
      <c r="A42" s="6" t="s">
        <v>800</v>
      </c>
      <c r="B42" s="259" t="s">
        <v>713</v>
      </c>
      <c r="C42" s="12"/>
      <c r="D42" s="12">
        <v>1000</v>
      </c>
      <c r="E42" s="12" t="s">
        <v>3</v>
      </c>
      <c r="F42" s="39">
        <v>7</v>
      </c>
      <c r="G42" s="12" t="s">
        <v>4</v>
      </c>
      <c r="H42" s="275"/>
      <c r="I42" s="277">
        <v>7000</v>
      </c>
    </row>
    <row r="43" spans="1:9" s="10" customFormat="1" ht="14.25" customHeight="1">
      <c r="A43" s="6" t="s">
        <v>52</v>
      </c>
      <c r="B43" s="12"/>
      <c r="C43" s="12"/>
      <c r="D43" s="12">
        <v>33000</v>
      </c>
      <c r="E43" s="39" t="s">
        <v>3</v>
      </c>
      <c r="F43" s="12"/>
      <c r="G43" s="12"/>
      <c r="H43" s="247">
        <f>D43</f>
        <v>33000</v>
      </c>
      <c r="I43" s="5"/>
    </row>
    <row r="44" spans="1:9" s="10" customFormat="1" ht="14.25" customHeight="1">
      <c r="A44" s="6" t="s">
        <v>644</v>
      </c>
      <c r="B44" s="12"/>
      <c r="C44" s="12"/>
      <c r="D44" s="12">
        <v>1453</v>
      </c>
      <c r="E44" s="39" t="s">
        <v>3</v>
      </c>
      <c r="F44" s="12">
        <v>12</v>
      </c>
      <c r="G44" s="12" t="s">
        <v>4</v>
      </c>
      <c r="H44" s="247">
        <f>D44*F44</f>
        <v>17436</v>
      </c>
      <c r="I44" s="5"/>
    </row>
    <row r="45" spans="1:9" s="10" customFormat="1" ht="12.75">
      <c r="A45" s="6" t="s">
        <v>645</v>
      </c>
      <c r="B45" s="12"/>
      <c r="C45" s="12"/>
      <c r="D45" s="12">
        <v>1200</v>
      </c>
      <c r="E45" s="39" t="s">
        <v>3</v>
      </c>
      <c r="F45" s="12">
        <v>12</v>
      </c>
      <c r="G45" s="39" t="s">
        <v>4</v>
      </c>
      <c r="H45" s="247">
        <f>D45*F45</f>
        <v>14400</v>
      </c>
      <c r="I45" s="5"/>
    </row>
    <row r="46" spans="1:9" s="10" customFormat="1" ht="12.75">
      <c r="A46" s="6" t="s">
        <v>70</v>
      </c>
      <c r="B46" s="12"/>
      <c r="C46" s="12"/>
      <c r="D46" s="12">
        <v>1500</v>
      </c>
      <c r="E46" s="39" t="s">
        <v>3</v>
      </c>
      <c r="F46" s="12">
        <v>12</v>
      </c>
      <c r="G46" s="39" t="s">
        <v>4</v>
      </c>
      <c r="H46" s="247">
        <f>D46*F46</f>
        <v>18000</v>
      </c>
      <c r="I46" s="5"/>
    </row>
    <row r="47" spans="1:9" s="10" customFormat="1" ht="14.25" customHeight="1">
      <c r="A47" s="2" t="s">
        <v>0</v>
      </c>
      <c r="B47" s="3"/>
      <c r="C47" s="3"/>
      <c r="D47" s="4"/>
      <c r="E47" s="4"/>
      <c r="F47" s="3"/>
      <c r="G47" s="3"/>
      <c r="H47" s="244">
        <f>SUM(H37:H46)</f>
        <v>276556</v>
      </c>
      <c r="I47" s="5"/>
    </row>
    <row r="48" spans="1:9" s="10" customFormat="1" ht="14.25" customHeight="1">
      <c r="A48" s="2" t="s">
        <v>256</v>
      </c>
      <c r="B48" s="3"/>
      <c r="C48" s="3"/>
      <c r="D48" s="4"/>
      <c r="E48" s="4"/>
      <c r="F48" s="3"/>
      <c r="G48" s="3"/>
      <c r="H48" s="244">
        <f>187000+90000</f>
        <v>277000</v>
      </c>
      <c r="I48" s="5"/>
    </row>
    <row r="49" spans="1:9" s="10" customFormat="1" ht="14.25" customHeight="1">
      <c r="A49" s="282" t="s">
        <v>59</v>
      </c>
      <c r="B49" s="298"/>
      <c r="C49" s="298"/>
      <c r="D49" s="298"/>
      <c r="E49" s="298"/>
      <c r="F49" s="298"/>
      <c r="G49" s="298"/>
      <c r="H49" s="298"/>
      <c r="I49" s="5"/>
    </row>
    <row r="50" spans="1:9" s="10" customFormat="1" ht="22.5" customHeight="1">
      <c r="A50" s="6" t="s">
        <v>36</v>
      </c>
      <c r="B50" s="7">
        <v>17</v>
      </c>
      <c r="C50" s="7" t="s">
        <v>2</v>
      </c>
      <c r="D50" s="9">
        <v>100</v>
      </c>
      <c r="E50" s="9" t="s">
        <v>63</v>
      </c>
      <c r="F50" s="7"/>
      <c r="G50" s="7"/>
      <c r="H50" s="243">
        <f>B50*D50</f>
        <v>1700</v>
      </c>
      <c r="I50" s="5"/>
    </row>
    <row r="51" spans="1:9" s="10" customFormat="1" ht="14.25" customHeight="1">
      <c r="A51" s="6" t="s">
        <v>35</v>
      </c>
      <c r="B51" s="7">
        <v>2</v>
      </c>
      <c r="C51" s="7" t="s">
        <v>2</v>
      </c>
      <c r="D51" s="7">
        <v>350</v>
      </c>
      <c r="E51" s="8" t="s">
        <v>3</v>
      </c>
      <c r="F51" s="8"/>
      <c r="G51" s="8"/>
      <c r="H51" s="243">
        <f>B51*D51</f>
        <v>700</v>
      </c>
      <c r="I51" s="5"/>
    </row>
    <row r="52" spans="1:9" s="10" customFormat="1" ht="27.75" customHeight="1">
      <c r="A52" s="6" t="s">
        <v>73</v>
      </c>
      <c r="B52" s="7"/>
      <c r="C52" s="7"/>
      <c r="D52" s="7"/>
      <c r="E52" s="8"/>
      <c r="F52" s="8"/>
      <c r="G52" s="8"/>
      <c r="H52" s="243">
        <v>11000</v>
      </c>
      <c r="I52" s="5"/>
    </row>
    <row r="53" spans="1:9" s="10" customFormat="1" ht="14.25" customHeight="1">
      <c r="A53" s="6" t="s">
        <v>625</v>
      </c>
      <c r="B53" s="7">
        <v>2</v>
      </c>
      <c r="C53" s="7" t="s">
        <v>2</v>
      </c>
      <c r="D53" s="7">
        <v>1000</v>
      </c>
      <c r="E53" s="8" t="s">
        <v>3</v>
      </c>
      <c r="F53" s="8"/>
      <c r="G53" s="8"/>
      <c r="H53" s="243">
        <f aca="true" t="shared" si="0" ref="H53:H58">B53*D53</f>
        <v>2000</v>
      </c>
      <c r="I53" s="5"/>
    </row>
    <row r="54" spans="1:9" s="10" customFormat="1" ht="28.5" customHeight="1">
      <c r="A54" s="6" t="s">
        <v>626</v>
      </c>
      <c r="B54" s="7">
        <v>2</v>
      </c>
      <c r="C54" s="8" t="s">
        <v>2</v>
      </c>
      <c r="D54" s="7">
        <v>500</v>
      </c>
      <c r="E54" s="8" t="s">
        <v>3</v>
      </c>
      <c r="F54" s="8"/>
      <c r="G54" s="8"/>
      <c r="H54" s="243">
        <f t="shared" si="0"/>
        <v>1000</v>
      </c>
      <c r="I54" s="5"/>
    </row>
    <row r="55" spans="1:9" s="10" customFormat="1" ht="14.25" customHeight="1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243">
        <f t="shared" si="0"/>
        <v>3000</v>
      </c>
      <c r="I55" s="5"/>
    </row>
    <row r="56" spans="1:9" s="10" customFormat="1" ht="27" customHeight="1">
      <c r="A56" s="6" t="s">
        <v>720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243">
        <f t="shared" si="0"/>
        <v>2700</v>
      </c>
      <c r="I56" s="5"/>
    </row>
    <row r="57" spans="1:9" s="10" customFormat="1" ht="14.25" customHeight="1">
      <c r="A57" s="6" t="s">
        <v>627</v>
      </c>
      <c r="B57" s="7">
        <v>1</v>
      </c>
      <c r="C57" s="8" t="s">
        <v>2</v>
      </c>
      <c r="D57" s="7">
        <v>1000</v>
      </c>
      <c r="E57" s="8" t="s">
        <v>3</v>
      </c>
      <c r="F57" s="8"/>
      <c r="G57" s="8"/>
      <c r="H57" s="243">
        <f t="shared" si="0"/>
        <v>1000</v>
      </c>
      <c r="I57" s="5"/>
    </row>
    <row r="58" spans="1:9" s="10" customFormat="1" ht="27" customHeight="1">
      <c r="A58" s="6" t="s">
        <v>718</v>
      </c>
      <c r="B58" s="7">
        <v>1</v>
      </c>
      <c r="C58" s="8" t="s">
        <v>2</v>
      </c>
      <c r="D58" s="8">
        <v>3350.16</v>
      </c>
      <c r="E58" s="8" t="s">
        <v>3</v>
      </c>
      <c r="F58" s="8"/>
      <c r="G58" s="8"/>
      <c r="H58" s="243">
        <f t="shared" si="0"/>
        <v>3350.16</v>
      </c>
      <c r="I58" s="5"/>
    </row>
    <row r="59" spans="1:9" ht="14.25" customHeight="1">
      <c r="A59" s="2" t="s">
        <v>0</v>
      </c>
      <c r="B59" s="3"/>
      <c r="C59" s="3"/>
      <c r="D59" s="4"/>
      <c r="E59" s="4"/>
      <c r="F59" s="3"/>
      <c r="G59" s="3"/>
      <c r="H59" s="244">
        <f>SUM(H50:H58)</f>
        <v>26450</v>
      </c>
      <c r="I59" s="7"/>
    </row>
    <row r="60" spans="1:9" ht="14.25" customHeight="1">
      <c r="A60" s="2" t="s">
        <v>256</v>
      </c>
      <c r="B60" s="3"/>
      <c r="C60" s="3"/>
      <c r="D60" s="4"/>
      <c r="E60" s="4"/>
      <c r="F60" s="3"/>
      <c r="G60" s="3"/>
      <c r="H60" s="244">
        <v>26000</v>
      </c>
      <c r="I60" s="7"/>
    </row>
    <row r="61" spans="1:9" ht="12">
      <c r="A61" s="282" t="s">
        <v>19</v>
      </c>
      <c r="B61" s="283"/>
      <c r="C61" s="283"/>
      <c r="D61" s="283"/>
      <c r="E61" s="283"/>
      <c r="F61" s="283"/>
      <c r="G61" s="283"/>
      <c r="H61" s="283"/>
      <c r="I61" s="9"/>
    </row>
    <row r="62" spans="1:9" ht="14.25" customHeight="1">
      <c r="A62" s="6" t="s">
        <v>37</v>
      </c>
      <c r="B62" s="7">
        <v>6</v>
      </c>
      <c r="C62" s="7" t="s">
        <v>2</v>
      </c>
      <c r="D62" s="7"/>
      <c r="E62" s="7"/>
      <c r="F62" s="8">
        <v>736</v>
      </c>
      <c r="G62" s="8" t="s">
        <v>3</v>
      </c>
      <c r="H62" s="243">
        <f>B62*F62</f>
        <v>4416</v>
      </c>
      <c r="I62" s="9"/>
    </row>
    <row r="63" spans="1:9" s="10" customFormat="1" ht="23.25" customHeight="1">
      <c r="A63" s="6" t="s">
        <v>257</v>
      </c>
      <c r="B63" s="8">
        <v>4</v>
      </c>
      <c r="C63" s="7" t="s">
        <v>20</v>
      </c>
      <c r="D63" s="7"/>
      <c r="E63" s="7"/>
      <c r="F63" s="8">
        <v>352.67</v>
      </c>
      <c r="G63" s="8" t="s">
        <v>3</v>
      </c>
      <c r="H63" s="248">
        <f>B63*F63</f>
        <v>1411</v>
      </c>
      <c r="I63" s="5"/>
    </row>
    <row r="64" spans="1:9" s="10" customFormat="1" ht="14.25" customHeight="1">
      <c r="A64" s="2" t="s">
        <v>0</v>
      </c>
      <c r="B64" s="4"/>
      <c r="C64" s="4"/>
      <c r="D64" s="4"/>
      <c r="E64" s="4"/>
      <c r="F64" s="3"/>
      <c r="G64" s="3"/>
      <c r="H64" s="244">
        <f>SUM(H62:H63)</f>
        <v>5827</v>
      </c>
      <c r="I64" s="5"/>
    </row>
    <row r="65" spans="1:9" s="10" customFormat="1" ht="14.25" customHeight="1">
      <c r="A65" s="2" t="s">
        <v>256</v>
      </c>
      <c r="B65" s="4"/>
      <c r="C65" s="4"/>
      <c r="D65" s="4"/>
      <c r="E65" s="4"/>
      <c r="F65" s="3"/>
      <c r="G65" s="3"/>
      <c r="H65" s="244">
        <v>6000</v>
      </c>
      <c r="I65" s="5"/>
    </row>
    <row r="66" spans="1:9" s="10" customFormat="1" ht="14.25" customHeight="1">
      <c r="A66" s="326" t="s">
        <v>624</v>
      </c>
      <c r="B66" s="326"/>
      <c r="C66" s="326"/>
      <c r="D66" s="326"/>
      <c r="E66" s="326"/>
      <c r="F66" s="326"/>
      <c r="G66" s="326"/>
      <c r="H66" s="326"/>
      <c r="I66" s="5"/>
    </row>
    <row r="67" spans="1:9" s="10" customFormat="1" ht="14.25" customHeight="1">
      <c r="A67" s="6" t="s">
        <v>710</v>
      </c>
      <c r="B67" s="4">
        <v>1</v>
      </c>
      <c r="C67" s="4" t="s">
        <v>6</v>
      </c>
      <c r="D67" s="4"/>
      <c r="E67" s="4"/>
      <c r="F67" s="3">
        <v>20000</v>
      </c>
      <c r="G67" s="3" t="s">
        <v>3</v>
      </c>
      <c r="H67" s="244">
        <f>B67*F67</f>
        <v>20000</v>
      </c>
      <c r="I67" s="5"/>
    </row>
    <row r="68" spans="1:9" s="10" customFormat="1" ht="14.25" customHeight="1">
      <c r="A68" s="6" t="s">
        <v>705</v>
      </c>
      <c r="B68" s="4">
        <v>1</v>
      </c>
      <c r="C68" s="4" t="s">
        <v>6</v>
      </c>
      <c r="D68" s="4"/>
      <c r="E68" s="4"/>
      <c r="F68" s="3">
        <v>15000</v>
      </c>
      <c r="G68" s="3" t="s">
        <v>3</v>
      </c>
      <c r="H68" s="244">
        <f>B68*F68</f>
        <v>15000</v>
      </c>
      <c r="I68" s="5"/>
    </row>
    <row r="69" spans="1:9" s="10" customFormat="1" ht="14.25" customHeight="1">
      <c r="A69" s="6" t="s">
        <v>711</v>
      </c>
      <c r="B69" s="4">
        <v>1</v>
      </c>
      <c r="C69" s="4" t="s">
        <v>6</v>
      </c>
      <c r="D69" s="4"/>
      <c r="E69" s="4"/>
      <c r="F69" s="3">
        <v>15000</v>
      </c>
      <c r="G69" s="3" t="s">
        <v>3</v>
      </c>
      <c r="H69" s="244">
        <f>B69*F69</f>
        <v>15000</v>
      </c>
      <c r="I69" s="5"/>
    </row>
    <row r="70" spans="1:9" s="10" customFormat="1" ht="14.25" customHeight="1">
      <c r="A70" s="2" t="s">
        <v>616</v>
      </c>
      <c r="B70" s="4"/>
      <c r="C70" s="4"/>
      <c r="D70" s="4"/>
      <c r="E70" s="4"/>
      <c r="F70" s="3"/>
      <c r="G70" s="3"/>
      <c r="H70" s="244">
        <f>SUM(H67:H69)</f>
        <v>50000</v>
      </c>
      <c r="I70" s="5"/>
    </row>
    <row r="71" spans="1:9" s="10" customFormat="1" ht="14.25" customHeight="1">
      <c r="A71" s="2" t="s">
        <v>256</v>
      </c>
      <c r="B71" s="4"/>
      <c r="C71" s="4"/>
      <c r="D71" s="4"/>
      <c r="E71" s="4"/>
      <c r="F71" s="3"/>
      <c r="G71" s="3"/>
      <c r="H71" s="244">
        <v>50000</v>
      </c>
      <c r="I71" s="5"/>
    </row>
    <row r="72" spans="1:9" ht="14.25" customHeight="1">
      <c r="A72" s="300" t="s">
        <v>21</v>
      </c>
      <c r="B72" s="300"/>
      <c r="C72" s="300"/>
      <c r="D72" s="300"/>
      <c r="E72" s="300"/>
      <c r="F72" s="300"/>
      <c r="G72" s="300"/>
      <c r="H72" s="300"/>
      <c r="I72" s="9"/>
    </row>
    <row r="73" spans="1:9" ht="14.25" customHeight="1">
      <c r="A73" s="297" t="s">
        <v>22</v>
      </c>
      <c r="B73" s="306"/>
      <c r="C73" s="306"/>
      <c r="D73" s="306"/>
      <c r="E73" s="306"/>
      <c r="F73" s="306"/>
      <c r="G73" s="306"/>
      <c r="H73" s="306"/>
      <c r="I73" s="9"/>
    </row>
    <row r="74" spans="1:9" ht="14.25" customHeight="1">
      <c r="A74" s="2" t="s">
        <v>38</v>
      </c>
      <c r="B74" s="7"/>
      <c r="C74" s="7"/>
      <c r="D74" s="15"/>
      <c r="E74" s="12"/>
      <c r="F74" s="16"/>
      <c r="G74" s="8"/>
      <c r="H74" s="243"/>
      <c r="I74" s="9"/>
    </row>
    <row r="75" spans="1:9" ht="14.25" customHeight="1">
      <c r="A75" s="6" t="s">
        <v>75</v>
      </c>
      <c r="B75" s="7">
        <v>142</v>
      </c>
      <c r="C75" s="7" t="s">
        <v>2</v>
      </c>
      <c r="D75" s="15">
        <v>153</v>
      </c>
      <c r="E75" s="12" t="s">
        <v>77</v>
      </c>
      <c r="F75" s="16">
        <v>5.45</v>
      </c>
      <c r="G75" s="8" t="s">
        <v>3</v>
      </c>
      <c r="H75" s="243">
        <f>B75*D75*F75</f>
        <v>118406.7</v>
      </c>
      <c r="I75" s="9"/>
    </row>
    <row r="76" spans="1:9" ht="14.25" customHeight="1">
      <c r="A76" s="17" t="s">
        <v>81</v>
      </c>
      <c r="B76" s="7">
        <v>32</v>
      </c>
      <c r="C76" s="7" t="s">
        <v>2</v>
      </c>
      <c r="D76" s="15">
        <v>153</v>
      </c>
      <c r="E76" s="12" t="s">
        <v>23</v>
      </c>
      <c r="F76" s="16">
        <v>17</v>
      </c>
      <c r="G76" s="8" t="s">
        <v>3</v>
      </c>
      <c r="H76" s="243">
        <f>B76*D76*F76</f>
        <v>83232</v>
      </c>
      <c r="I76" s="9"/>
    </row>
    <row r="77" spans="1:9" ht="14.25" customHeight="1">
      <c r="A77" s="17" t="s">
        <v>739</v>
      </c>
      <c r="B77" s="7">
        <v>14</v>
      </c>
      <c r="C77" s="7" t="s">
        <v>2</v>
      </c>
      <c r="D77" s="15">
        <v>68</v>
      </c>
      <c r="E77" s="12" t="s">
        <v>23</v>
      </c>
      <c r="F77" s="16">
        <v>17</v>
      </c>
      <c r="G77" s="8" t="s">
        <v>3</v>
      </c>
      <c r="H77" s="243">
        <f>B77*D77*F77</f>
        <v>16184</v>
      </c>
      <c r="I77" s="9"/>
    </row>
    <row r="78" spans="1:9" ht="14.25" customHeight="1">
      <c r="A78" s="294" t="s">
        <v>41</v>
      </c>
      <c r="B78" s="295"/>
      <c r="C78" s="295"/>
      <c r="D78" s="295"/>
      <c r="E78" s="295"/>
      <c r="F78" s="295"/>
      <c r="G78" s="296"/>
      <c r="H78" s="244">
        <f>SUM(H74:H77)</f>
        <v>217823</v>
      </c>
      <c r="I78" s="9"/>
    </row>
    <row r="79" spans="1:9" ht="14.25" customHeight="1">
      <c r="A79" s="297" t="s">
        <v>43</v>
      </c>
      <c r="B79" s="298"/>
      <c r="C79" s="298"/>
      <c r="D79" s="298"/>
      <c r="E79" s="298"/>
      <c r="F79" s="298"/>
      <c r="G79" s="298"/>
      <c r="H79" s="298"/>
      <c r="I79" s="9"/>
    </row>
    <row r="80" spans="1:9" ht="14.25" customHeight="1">
      <c r="A80" s="1" t="s">
        <v>45</v>
      </c>
      <c r="B80" s="32">
        <v>142</v>
      </c>
      <c r="C80" s="33" t="s">
        <v>2</v>
      </c>
      <c r="D80" s="32">
        <v>0.07</v>
      </c>
      <c r="E80" s="33" t="s">
        <v>44</v>
      </c>
      <c r="F80" s="32">
        <v>120</v>
      </c>
      <c r="G80" s="8" t="s">
        <v>5</v>
      </c>
      <c r="H80" s="245">
        <f>B80*D80*F80</f>
        <v>1192.8</v>
      </c>
      <c r="I80" s="9"/>
    </row>
    <row r="81" spans="1:9" ht="14.25" customHeight="1">
      <c r="A81" s="2" t="s">
        <v>50</v>
      </c>
      <c r="B81" s="34">
        <f>H80</f>
        <v>1192.8</v>
      </c>
      <c r="C81" s="33" t="s">
        <v>44</v>
      </c>
      <c r="D81" s="34">
        <v>2.5</v>
      </c>
      <c r="E81" s="33" t="s">
        <v>44</v>
      </c>
      <c r="F81" s="34">
        <v>4.5</v>
      </c>
      <c r="G81" s="8" t="s">
        <v>3</v>
      </c>
      <c r="H81" s="266">
        <f>B81/D81*F81</f>
        <v>2147.04</v>
      </c>
      <c r="I81" s="9"/>
    </row>
    <row r="82" spans="1:9" ht="14.25" customHeight="1">
      <c r="A82" s="14"/>
      <c r="B82" s="31"/>
      <c r="C82" s="31"/>
      <c r="D82" s="306"/>
      <c r="E82" s="306"/>
      <c r="F82" s="31"/>
      <c r="G82" s="31"/>
      <c r="H82" s="251"/>
      <c r="I82" s="9"/>
    </row>
    <row r="83" spans="1:9" ht="14.25" customHeight="1">
      <c r="A83" s="2" t="s">
        <v>24</v>
      </c>
      <c r="B83" s="4" t="s">
        <v>25</v>
      </c>
      <c r="C83" s="4"/>
      <c r="D83" s="314" t="s">
        <v>26</v>
      </c>
      <c r="E83" s="315"/>
      <c r="F83" s="19" t="s">
        <v>27</v>
      </c>
      <c r="G83" s="3"/>
      <c r="H83" s="249" t="s">
        <v>28</v>
      </c>
      <c r="I83" s="9"/>
    </row>
    <row r="84" spans="1:9" ht="14.25" customHeight="1">
      <c r="A84" s="297" t="s">
        <v>79</v>
      </c>
      <c r="B84" s="298"/>
      <c r="C84" s="298"/>
      <c r="D84" s="298"/>
      <c r="E84" s="298"/>
      <c r="F84" s="298"/>
      <c r="G84" s="298"/>
      <c r="H84" s="298"/>
      <c r="I84" s="9"/>
    </row>
    <row r="85" spans="1:9" ht="22.5" customHeight="1">
      <c r="A85" s="6" t="s">
        <v>79</v>
      </c>
      <c r="B85" s="7">
        <v>32</v>
      </c>
      <c r="C85" s="7" t="s">
        <v>80</v>
      </c>
      <c r="D85" s="303">
        <v>0.336</v>
      </c>
      <c r="E85" s="304"/>
      <c r="F85" s="8" t="s">
        <v>42</v>
      </c>
      <c r="G85" s="8"/>
      <c r="H85" s="243">
        <f>D85*B85</f>
        <v>10.752</v>
      </c>
      <c r="I85" s="9"/>
    </row>
    <row r="86" spans="1:9" ht="14.25" customHeight="1">
      <c r="A86" s="6"/>
      <c r="B86" s="35">
        <f>H85</f>
        <v>10.752</v>
      </c>
      <c r="C86" s="7" t="s">
        <v>42</v>
      </c>
      <c r="D86" s="20">
        <v>12</v>
      </c>
      <c r="E86" s="40" t="s">
        <v>46</v>
      </c>
      <c r="F86" s="8">
        <v>27.4</v>
      </c>
      <c r="G86" s="8" t="s">
        <v>3</v>
      </c>
      <c r="H86" s="245">
        <f>B86*D86*F86</f>
        <v>3535.26</v>
      </c>
      <c r="I86" s="9"/>
    </row>
    <row r="87" spans="1:9" ht="14.25" customHeight="1">
      <c r="A87" s="2" t="s">
        <v>29</v>
      </c>
      <c r="B87" s="7"/>
      <c r="C87" s="7"/>
      <c r="D87" s="303"/>
      <c r="E87" s="304"/>
      <c r="F87" s="8"/>
      <c r="G87" s="8"/>
      <c r="H87" s="244">
        <f>SUM(H86)</f>
        <v>3535</v>
      </c>
      <c r="I87" s="9"/>
    </row>
    <row r="88" spans="1:9" ht="14.25" customHeight="1">
      <c r="A88" s="297" t="s">
        <v>30</v>
      </c>
      <c r="B88" s="298"/>
      <c r="C88" s="298"/>
      <c r="D88" s="298"/>
      <c r="E88" s="298"/>
      <c r="F88" s="298"/>
      <c r="G88" s="298"/>
      <c r="H88" s="298"/>
      <c r="I88" s="9"/>
    </row>
    <row r="89" spans="1:9" ht="14.25" customHeight="1">
      <c r="A89" s="6" t="s">
        <v>121</v>
      </c>
      <c r="B89" s="32">
        <v>20</v>
      </c>
      <c r="C89" s="33" t="s">
        <v>6</v>
      </c>
      <c r="D89" s="33"/>
      <c r="E89" s="33"/>
      <c r="F89" s="32">
        <v>130</v>
      </c>
      <c r="G89" s="33" t="s">
        <v>3</v>
      </c>
      <c r="H89" s="85">
        <f>B89*F89</f>
        <v>2600</v>
      </c>
      <c r="I89" s="9"/>
    </row>
    <row r="90" spans="1:9" ht="14.25" customHeight="1">
      <c r="A90" s="6" t="s">
        <v>157</v>
      </c>
      <c r="B90" s="32">
        <v>16</v>
      </c>
      <c r="C90" s="33" t="s">
        <v>6</v>
      </c>
      <c r="D90" s="32">
        <v>9</v>
      </c>
      <c r="E90" s="33" t="s">
        <v>4</v>
      </c>
      <c r="F90" s="32">
        <v>10</v>
      </c>
      <c r="G90" s="33" t="s">
        <v>3</v>
      </c>
      <c r="H90" s="85">
        <f aca="true" t="shared" si="1" ref="H90:H96">B90*D90*F90</f>
        <v>1440</v>
      </c>
      <c r="I90" s="9"/>
    </row>
    <row r="91" spans="1:9" ht="14.25" customHeight="1">
      <c r="A91" s="6" t="s">
        <v>122</v>
      </c>
      <c r="B91" s="32">
        <v>5</v>
      </c>
      <c r="C91" s="33" t="s">
        <v>6</v>
      </c>
      <c r="D91" s="32">
        <v>9</v>
      </c>
      <c r="E91" s="33" t="s">
        <v>4</v>
      </c>
      <c r="F91" s="32">
        <v>8</v>
      </c>
      <c r="G91" s="33" t="s">
        <v>3</v>
      </c>
      <c r="H91" s="85">
        <f t="shared" si="1"/>
        <v>360</v>
      </c>
      <c r="I91" s="9"/>
    </row>
    <row r="92" spans="1:9" ht="14.25" customHeight="1">
      <c r="A92" s="6" t="s">
        <v>100</v>
      </c>
      <c r="B92" s="32">
        <v>6</v>
      </c>
      <c r="C92" s="33" t="s">
        <v>6</v>
      </c>
      <c r="D92" s="32">
        <v>9</v>
      </c>
      <c r="E92" s="33" t="s">
        <v>4</v>
      </c>
      <c r="F92" s="32">
        <v>10.5</v>
      </c>
      <c r="G92" s="33" t="s">
        <v>3</v>
      </c>
      <c r="H92" s="85">
        <f t="shared" si="1"/>
        <v>567</v>
      </c>
      <c r="I92" s="9"/>
    </row>
    <row r="93" spans="1:9" ht="14.25" customHeight="1">
      <c r="A93" s="6" t="s">
        <v>123</v>
      </c>
      <c r="B93" s="32">
        <v>3</v>
      </c>
      <c r="C93" s="33" t="s">
        <v>6</v>
      </c>
      <c r="D93" s="32">
        <v>9</v>
      </c>
      <c r="E93" s="33" t="s">
        <v>4</v>
      </c>
      <c r="F93" s="32">
        <v>12</v>
      </c>
      <c r="G93" s="33" t="s">
        <v>3</v>
      </c>
      <c r="H93" s="85">
        <f t="shared" si="1"/>
        <v>324</v>
      </c>
      <c r="I93" s="9"/>
    </row>
    <row r="94" spans="1:9" ht="14.25" customHeight="1">
      <c r="A94" s="6" t="s">
        <v>124</v>
      </c>
      <c r="B94" s="32">
        <v>4</v>
      </c>
      <c r="C94" s="33" t="s">
        <v>6</v>
      </c>
      <c r="D94" s="32">
        <v>5</v>
      </c>
      <c r="E94" s="33" t="s">
        <v>4</v>
      </c>
      <c r="F94" s="32">
        <v>33</v>
      </c>
      <c r="G94" s="33" t="s">
        <v>3</v>
      </c>
      <c r="H94" s="85">
        <f t="shared" si="1"/>
        <v>660</v>
      </c>
      <c r="I94" s="9"/>
    </row>
    <row r="95" spans="1:9" ht="14.25" customHeight="1">
      <c r="A95" s="6" t="s">
        <v>125</v>
      </c>
      <c r="B95" s="32">
        <v>4</v>
      </c>
      <c r="C95" s="33" t="s">
        <v>6</v>
      </c>
      <c r="D95" s="32">
        <v>5</v>
      </c>
      <c r="E95" s="33" t="s">
        <v>4</v>
      </c>
      <c r="F95" s="32">
        <v>96.5</v>
      </c>
      <c r="G95" s="33" t="s">
        <v>3</v>
      </c>
      <c r="H95" s="85">
        <f t="shared" si="1"/>
        <v>1930</v>
      </c>
      <c r="I95" s="9"/>
    </row>
    <row r="96" spans="1:9" ht="14.25" customHeight="1">
      <c r="A96" s="6" t="s">
        <v>126</v>
      </c>
      <c r="B96" s="32">
        <v>4</v>
      </c>
      <c r="C96" s="33" t="s">
        <v>6</v>
      </c>
      <c r="D96" s="32">
        <v>9</v>
      </c>
      <c r="E96" s="33" t="s">
        <v>4</v>
      </c>
      <c r="F96" s="32">
        <v>28</v>
      </c>
      <c r="G96" s="33" t="s">
        <v>3</v>
      </c>
      <c r="H96" s="85">
        <f t="shared" si="1"/>
        <v>1008</v>
      </c>
      <c r="I96" s="9"/>
    </row>
    <row r="97" spans="1:9" ht="14.25" customHeight="1">
      <c r="A97" s="6" t="s">
        <v>127</v>
      </c>
      <c r="B97" s="32">
        <v>12</v>
      </c>
      <c r="C97" s="33" t="s">
        <v>46</v>
      </c>
      <c r="D97" s="32"/>
      <c r="E97" s="33"/>
      <c r="F97" s="32">
        <v>45</v>
      </c>
      <c r="G97" s="33" t="s">
        <v>3</v>
      </c>
      <c r="H97" s="85">
        <f>B97*F97</f>
        <v>540</v>
      </c>
      <c r="I97" s="9"/>
    </row>
    <row r="98" spans="1:9" ht="14.25" customHeight="1">
      <c r="A98" s="6" t="s">
        <v>107</v>
      </c>
      <c r="B98" s="32">
        <v>2</v>
      </c>
      <c r="C98" s="33" t="s">
        <v>6</v>
      </c>
      <c r="D98" s="32"/>
      <c r="E98" s="33"/>
      <c r="F98" s="32">
        <v>502</v>
      </c>
      <c r="G98" s="33" t="s">
        <v>3</v>
      </c>
      <c r="H98" s="85">
        <f>B98*F98</f>
        <v>1004</v>
      </c>
      <c r="I98" s="9"/>
    </row>
    <row r="99" spans="1:9" ht="14.25" customHeight="1">
      <c r="A99" s="6" t="s">
        <v>47</v>
      </c>
      <c r="B99" s="32">
        <v>2</v>
      </c>
      <c r="C99" s="33" t="s">
        <v>6</v>
      </c>
      <c r="D99" s="32"/>
      <c r="E99" s="33"/>
      <c r="F99" s="32">
        <v>300</v>
      </c>
      <c r="G99" s="33" t="s">
        <v>3</v>
      </c>
      <c r="H99" s="85">
        <f aca="true" t="shared" si="2" ref="H99:H108">B99*F99</f>
        <v>600</v>
      </c>
      <c r="I99" s="9"/>
    </row>
    <row r="100" spans="1:9" ht="14.25" customHeight="1">
      <c r="A100" s="6" t="s">
        <v>129</v>
      </c>
      <c r="B100" s="32">
        <v>3</v>
      </c>
      <c r="C100" s="33" t="s">
        <v>6</v>
      </c>
      <c r="D100" s="32"/>
      <c r="E100" s="33"/>
      <c r="F100" s="32">
        <v>65</v>
      </c>
      <c r="G100" s="33" t="s">
        <v>3</v>
      </c>
      <c r="H100" s="85">
        <f t="shared" si="2"/>
        <v>195</v>
      </c>
      <c r="I100" s="9"/>
    </row>
    <row r="101" spans="1:9" ht="14.25" customHeight="1">
      <c r="A101" s="6" t="s">
        <v>555</v>
      </c>
      <c r="B101" s="32">
        <v>2</v>
      </c>
      <c r="C101" s="33" t="s">
        <v>6</v>
      </c>
      <c r="D101" s="32"/>
      <c r="E101" s="33"/>
      <c r="F101" s="32">
        <v>97</v>
      </c>
      <c r="G101" s="33" t="s">
        <v>3</v>
      </c>
      <c r="H101" s="85">
        <f t="shared" si="2"/>
        <v>194</v>
      </c>
      <c r="I101" s="9"/>
    </row>
    <row r="102" spans="1:9" ht="14.25" customHeight="1">
      <c r="A102" s="6" t="s">
        <v>96</v>
      </c>
      <c r="B102" s="32">
        <v>4</v>
      </c>
      <c r="C102" s="33" t="s">
        <v>6</v>
      </c>
      <c r="D102" s="32"/>
      <c r="E102" s="33"/>
      <c r="F102" s="32">
        <v>110</v>
      </c>
      <c r="G102" s="33" t="s">
        <v>3</v>
      </c>
      <c r="H102" s="85">
        <f t="shared" si="2"/>
        <v>440</v>
      </c>
      <c r="I102" s="9"/>
    </row>
    <row r="103" spans="1:9" ht="14.25" customHeight="1">
      <c r="A103" s="6" t="s">
        <v>385</v>
      </c>
      <c r="B103" s="32">
        <v>21</v>
      </c>
      <c r="C103" s="33" t="s">
        <v>6</v>
      </c>
      <c r="D103" s="32"/>
      <c r="E103" s="33"/>
      <c r="F103" s="32">
        <v>18</v>
      </c>
      <c r="G103" s="33" t="s">
        <v>3</v>
      </c>
      <c r="H103" s="85">
        <f t="shared" si="2"/>
        <v>378</v>
      </c>
      <c r="I103" s="9"/>
    </row>
    <row r="104" spans="1:9" ht="14.25" customHeight="1">
      <c r="A104" s="6" t="s">
        <v>134</v>
      </c>
      <c r="B104" s="32">
        <v>4</v>
      </c>
      <c r="C104" s="33" t="s">
        <v>6</v>
      </c>
      <c r="D104" s="32"/>
      <c r="E104" s="33"/>
      <c r="F104" s="32">
        <v>126.5</v>
      </c>
      <c r="G104" s="33" t="s">
        <v>3</v>
      </c>
      <c r="H104" s="85">
        <f t="shared" si="2"/>
        <v>506</v>
      </c>
      <c r="I104" s="9"/>
    </row>
    <row r="105" spans="1:9" ht="14.25" customHeight="1">
      <c r="A105" s="6" t="s">
        <v>98</v>
      </c>
      <c r="B105" s="32">
        <v>4</v>
      </c>
      <c r="C105" s="33" t="s">
        <v>6</v>
      </c>
      <c r="D105" s="32"/>
      <c r="E105" s="33"/>
      <c r="F105" s="32">
        <v>29</v>
      </c>
      <c r="G105" s="33" t="s">
        <v>3</v>
      </c>
      <c r="H105" s="85">
        <f t="shared" si="2"/>
        <v>116</v>
      </c>
      <c r="I105" s="9"/>
    </row>
    <row r="106" spans="1:9" ht="14.25" customHeight="1">
      <c r="A106" s="79" t="s">
        <v>356</v>
      </c>
      <c r="B106" s="32">
        <v>20</v>
      </c>
      <c r="C106" s="33" t="s">
        <v>6</v>
      </c>
      <c r="D106" s="32"/>
      <c r="E106" s="33"/>
      <c r="F106" s="32">
        <v>25</v>
      </c>
      <c r="G106" s="33" t="s">
        <v>3</v>
      </c>
      <c r="H106" s="85">
        <f t="shared" si="2"/>
        <v>500</v>
      </c>
      <c r="I106" s="9"/>
    </row>
    <row r="107" spans="1:9" ht="14.25" customHeight="1">
      <c r="A107" s="79" t="s">
        <v>232</v>
      </c>
      <c r="B107" s="32">
        <v>1</v>
      </c>
      <c r="C107" s="33" t="s">
        <v>6</v>
      </c>
      <c r="D107" s="32"/>
      <c r="E107" s="33"/>
      <c r="F107" s="32">
        <v>100</v>
      </c>
      <c r="G107" s="33" t="s">
        <v>3</v>
      </c>
      <c r="H107" s="85">
        <f t="shared" si="2"/>
        <v>100</v>
      </c>
      <c r="I107" s="9"/>
    </row>
    <row r="108" spans="1:9" ht="14.25" customHeight="1">
      <c r="A108" s="79" t="s">
        <v>556</v>
      </c>
      <c r="B108" s="32">
        <v>1</v>
      </c>
      <c r="C108" s="33" t="s">
        <v>6</v>
      </c>
      <c r="D108" s="85"/>
      <c r="E108" s="86"/>
      <c r="F108" s="32">
        <v>1000</v>
      </c>
      <c r="G108" s="33" t="s">
        <v>3</v>
      </c>
      <c r="H108" s="85">
        <f t="shared" si="2"/>
        <v>1000</v>
      </c>
      <c r="I108" s="9"/>
    </row>
    <row r="109" spans="1:9" ht="14.25" customHeight="1">
      <c r="A109" s="6" t="s">
        <v>571</v>
      </c>
      <c r="B109" s="63">
        <v>23</v>
      </c>
      <c r="C109" s="7" t="s">
        <v>6</v>
      </c>
      <c r="D109" s="20"/>
      <c r="E109" s="54"/>
      <c r="F109" s="70">
        <v>67.8</v>
      </c>
      <c r="G109" s="8"/>
      <c r="H109" s="267">
        <f>F109*B109</f>
        <v>1559.4</v>
      </c>
      <c r="I109" s="9"/>
    </row>
    <row r="110" spans="1:9" ht="14.25" customHeight="1">
      <c r="A110" s="6" t="s">
        <v>517</v>
      </c>
      <c r="B110" s="63">
        <v>1</v>
      </c>
      <c r="C110" s="7" t="s">
        <v>6</v>
      </c>
      <c r="D110" s="20"/>
      <c r="E110" s="54"/>
      <c r="F110" s="70">
        <v>3601.7</v>
      </c>
      <c r="G110" s="8"/>
      <c r="H110" s="276">
        <f>F110</f>
        <v>3601.7</v>
      </c>
      <c r="I110" s="9"/>
    </row>
    <row r="111" spans="1:9" ht="14.25" customHeight="1">
      <c r="A111" s="6" t="s">
        <v>572</v>
      </c>
      <c r="B111" s="63">
        <v>2</v>
      </c>
      <c r="C111" s="7" t="s">
        <v>6</v>
      </c>
      <c r="D111" s="20"/>
      <c r="E111" s="54"/>
      <c r="F111" s="70">
        <v>661.02</v>
      </c>
      <c r="G111" s="8"/>
      <c r="H111" s="267">
        <v>1322.03</v>
      </c>
      <c r="I111" s="9"/>
    </row>
    <row r="112" spans="1:9" ht="14.25" customHeight="1">
      <c r="A112" s="6" t="s">
        <v>573</v>
      </c>
      <c r="B112" s="63">
        <v>2</v>
      </c>
      <c r="C112" s="7" t="s">
        <v>6</v>
      </c>
      <c r="D112" s="20"/>
      <c r="E112" s="54"/>
      <c r="F112" s="70">
        <v>67.8</v>
      </c>
      <c r="G112" s="8"/>
      <c r="H112" s="267">
        <v>135.59</v>
      </c>
      <c r="I112" s="9"/>
    </row>
    <row r="113" spans="1:9" ht="14.25" customHeight="1">
      <c r="A113" s="6" t="s">
        <v>574</v>
      </c>
      <c r="B113" s="63">
        <v>2</v>
      </c>
      <c r="C113" s="7" t="s">
        <v>6</v>
      </c>
      <c r="D113" s="20"/>
      <c r="E113" s="54"/>
      <c r="F113" s="70">
        <v>42.38</v>
      </c>
      <c r="G113" s="8"/>
      <c r="H113" s="267">
        <v>84.75</v>
      </c>
      <c r="I113" s="9"/>
    </row>
    <row r="114" spans="1:9" ht="14.25" customHeight="1">
      <c r="A114" s="6" t="s">
        <v>575</v>
      </c>
      <c r="B114" s="63">
        <v>300</v>
      </c>
      <c r="C114" s="7" t="s">
        <v>6</v>
      </c>
      <c r="D114" s="20"/>
      <c r="E114" s="54"/>
      <c r="F114" s="70">
        <v>4.66</v>
      </c>
      <c r="G114" s="8"/>
      <c r="H114" s="267">
        <v>1398.3</v>
      </c>
      <c r="I114" s="9"/>
    </row>
    <row r="115" spans="1:9" ht="14.25" customHeight="1">
      <c r="A115" s="2" t="s">
        <v>29</v>
      </c>
      <c r="B115" s="7"/>
      <c r="C115" s="7"/>
      <c r="D115" s="303"/>
      <c r="E115" s="304"/>
      <c r="F115" s="8"/>
      <c r="G115" s="8"/>
      <c r="H115" s="244">
        <f>SUM(H89:H114)</f>
        <v>22564</v>
      </c>
      <c r="I115" s="9"/>
    </row>
    <row r="116" spans="1:9" ht="14.25" customHeight="1">
      <c r="A116" s="2" t="s">
        <v>742</v>
      </c>
      <c r="B116" s="7"/>
      <c r="C116" s="7"/>
      <c r="D116" s="303"/>
      <c r="E116" s="304"/>
      <c r="F116" s="8"/>
      <c r="G116" s="8"/>
      <c r="H116" s="249">
        <v>22000</v>
      </c>
      <c r="I116" s="9"/>
    </row>
    <row r="117" spans="1:9" ht="14.25" customHeight="1">
      <c r="A117" s="297" t="s">
        <v>31</v>
      </c>
      <c r="B117" s="320"/>
      <c r="C117" s="320"/>
      <c r="D117" s="320"/>
      <c r="E117" s="320"/>
      <c r="F117" s="320"/>
      <c r="G117" s="320"/>
      <c r="H117" s="320"/>
      <c r="I117" s="9"/>
    </row>
    <row r="118" spans="1:9" ht="14.25" customHeight="1">
      <c r="A118" s="6" t="s">
        <v>139</v>
      </c>
      <c r="B118" s="32">
        <v>7</v>
      </c>
      <c r="C118" s="33" t="s">
        <v>110</v>
      </c>
      <c r="D118" s="32"/>
      <c r="E118" s="33"/>
      <c r="F118" s="32">
        <v>40</v>
      </c>
      <c r="G118" s="33" t="s">
        <v>3</v>
      </c>
      <c r="H118" s="85">
        <f>B118*F118</f>
        <v>280</v>
      </c>
      <c r="I118" s="9"/>
    </row>
    <row r="119" spans="1:9" ht="14.25" customHeight="1">
      <c r="A119" s="6" t="s">
        <v>140</v>
      </c>
      <c r="B119" s="32">
        <v>20</v>
      </c>
      <c r="C119" s="33" t="s">
        <v>6</v>
      </c>
      <c r="D119" s="32"/>
      <c r="E119" s="33"/>
      <c r="F119" s="32">
        <v>30</v>
      </c>
      <c r="G119" s="33" t="s">
        <v>3</v>
      </c>
      <c r="H119" s="85">
        <f aca="true" t="shared" si="3" ref="H119:H129">B119*F119</f>
        <v>600</v>
      </c>
      <c r="I119" s="9"/>
    </row>
    <row r="120" spans="1:9" ht="14.25" customHeight="1">
      <c r="A120" s="6" t="s">
        <v>386</v>
      </c>
      <c r="B120" s="32">
        <v>5</v>
      </c>
      <c r="C120" s="33" t="s">
        <v>110</v>
      </c>
      <c r="D120" s="32"/>
      <c r="E120" s="33"/>
      <c r="F120" s="32">
        <v>280</v>
      </c>
      <c r="G120" s="33" t="s">
        <v>3</v>
      </c>
      <c r="H120" s="85">
        <f t="shared" si="3"/>
        <v>1400</v>
      </c>
      <c r="I120" s="9"/>
    </row>
    <row r="121" spans="1:9" ht="14.25" customHeight="1">
      <c r="A121" s="6" t="s">
        <v>109</v>
      </c>
      <c r="B121" s="32">
        <v>15</v>
      </c>
      <c r="C121" s="33" t="s">
        <v>110</v>
      </c>
      <c r="D121" s="32"/>
      <c r="E121" s="33"/>
      <c r="F121" s="32">
        <v>290</v>
      </c>
      <c r="G121" s="33" t="s">
        <v>3</v>
      </c>
      <c r="H121" s="85">
        <f t="shared" si="3"/>
        <v>4350</v>
      </c>
      <c r="I121" s="9"/>
    </row>
    <row r="122" spans="1:9" ht="14.25" customHeight="1">
      <c r="A122" s="6" t="s">
        <v>387</v>
      </c>
      <c r="B122" s="32">
        <v>3</v>
      </c>
      <c r="C122" s="33" t="s">
        <v>110</v>
      </c>
      <c r="D122" s="32"/>
      <c r="E122" s="33"/>
      <c r="F122" s="32">
        <v>290</v>
      </c>
      <c r="G122" s="33" t="s">
        <v>3</v>
      </c>
      <c r="H122" s="85">
        <f t="shared" si="3"/>
        <v>870</v>
      </c>
      <c r="I122" s="9"/>
    </row>
    <row r="123" spans="1:9" ht="14.25" customHeight="1">
      <c r="A123" s="6" t="s">
        <v>114</v>
      </c>
      <c r="B123" s="32">
        <v>10</v>
      </c>
      <c r="C123" s="33" t="s">
        <v>110</v>
      </c>
      <c r="D123" s="32"/>
      <c r="E123" s="33"/>
      <c r="F123" s="32">
        <v>310</v>
      </c>
      <c r="G123" s="33" t="s">
        <v>3</v>
      </c>
      <c r="H123" s="85">
        <f t="shared" si="3"/>
        <v>3100</v>
      </c>
      <c r="I123" s="9"/>
    </row>
    <row r="124" spans="1:9" ht="14.25" customHeight="1">
      <c r="A124" s="6" t="s">
        <v>112</v>
      </c>
      <c r="B124" s="32">
        <v>3</v>
      </c>
      <c r="C124" s="33" t="s">
        <v>110</v>
      </c>
      <c r="D124" s="32"/>
      <c r="E124" s="33"/>
      <c r="F124" s="32">
        <v>290</v>
      </c>
      <c r="G124" s="33" t="s">
        <v>3</v>
      </c>
      <c r="H124" s="85">
        <f t="shared" si="3"/>
        <v>870</v>
      </c>
      <c r="I124" s="9"/>
    </row>
    <row r="125" spans="1:9" ht="14.25" customHeight="1">
      <c r="A125" s="6" t="s">
        <v>248</v>
      </c>
      <c r="B125" s="32">
        <v>3</v>
      </c>
      <c r="C125" s="33" t="s">
        <v>110</v>
      </c>
      <c r="D125" s="32"/>
      <c r="E125" s="33"/>
      <c r="F125" s="32">
        <v>290</v>
      </c>
      <c r="G125" s="33" t="s">
        <v>3</v>
      </c>
      <c r="H125" s="85">
        <f t="shared" si="3"/>
        <v>870</v>
      </c>
      <c r="I125" s="9"/>
    </row>
    <row r="126" spans="1:9" ht="14.25" customHeight="1">
      <c r="A126" s="6" t="s">
        <v>119</v>
      </c>
      <c r="B126" s="32">
        <v>6</v>
      </c>
      <c r="C126" s="33" t="s">
        <v>6</v>
      </c>
      <c r="D126" s="32"/>
      <c r="E126" s="33"/>
      <c r="F126" s="32">
        <v>50</v>
      </c>
      <c r="G126" s="33" t="s">
        <v>3</v>
      </c>
      <c r="H126" s="85">
        <f t="shared" si="3"/>
        <v>300</v>
      </c>
      <c r="I126" s="9"/>
    </row>
    <row r="127" spans="1:9" ht="14.25" customHeight="1">
      <c r="A127" s="6" t="s">
        <v>142</v>
      </c>
      <c r="B127" s="32">
        <v>8</v>
      </c>
      <c r="C127" s="33" t="s">
        <v>143</v>
      </c>
      <c r="D127" s="32"/>
      <c r="E127" s="33"/>
      <c r="F127" s="32">
        <v>500</v>
      </c>
      <c r="G127" s="33" t="s">
        <v>3</v>
      </c>
      <c r="H127" s="85">
        <f t="shared" si="3"/>
        <v>4000</v>
      </c>
      <c r="I127" s="9"/>
    </row>
    <row r="128" spans="1:9" ht="14.25" customHeight="1">
      <c r="A128" s="6" t="s">
        <v>116</v>
      </c>
      <c r="B128" s="32">
        <v>5</v>
      </c>
      <c r="C128" s="33" t="s">
        <v>143</v>
      </c>
      <c r="D128" s="32"/>
      <c r="E128" s="33"/>
      <c r="F128" s="32">
        <v>30</v>
      </c>
      <c r="G128" s="33" t="s">
        <v>3</v>
      </c>
      <c r="H128" s="85">
        <f t="shared" si="3"/>
        <v>150</v>
      </c>
      <c r="I128" s="9"/>
    </row>
    <row r="129" spans="1:9" ht="14.25" customHeight="1">
      <c r="A129" s="6" t="s">
        <v>388</v>
      </c>
      <c r="B129" s="32">
        <v>2</v>
      </c>
      <c r="C129" s="33" t="s">
        <v>6</v>
      </c>
      <c r="D129" s="32"/>
      <c r="E129" s="33"/>
      <c r="F129" s="32">
        <v>1000</v>
      </c>
      <c r="G129" s="33" t="s">
        <v>3</v>
      </c>
      <c r="H129" s="85">
        <f t="shared" si="3"/>
        <v>2000</v>
      </c>
      <c r="I129" s="9"/>
    </row>
    <row r="130" spans="1:9" ht="14.25" customHeight="1">
      <c r="A130" s="6" t="s">
        <v>151</v>
      </c>
      <c r="B130" s="32">
        <v>15</v>
      </c>
      <c r="C130" s="33" t="s">
        <v>152</v>
      </c>
      <c r="D130" s="32"/>
      <c r="E130" s="33"/>
      <c r="F130" s="32">
        <v>80</v>
      </c>
      <c r="G130" s="33" t="s">
        <v>3</v>
      </c>
      <c r="H130" s="85">
        <f aca="true" t="shared" si="4" ref="H130:H135">B130*F130</f>
        <v>1200</v>
      </c>
      <c r="I130" s="9"/>
    </row>
    <row r="131" spans="1:9" ht="14.25" customHeight="1">
      <c r="A131" s="6" t="s">
        <v>149</v>
      </c>
      <c r="B131" s="32">
        <v>5</v>
      </c>
      <c r="C131" s="33" t="s">
        <v>6</v>
      </c>
      <c r="D131" s="32"/>
      <c r="E131" s="33"/>
      <c r="F131" s="32">
        <v>280</v>
      </c>
      <c r="G131" s="33" t="s">
        <v>3</v>
      </c>
      <c r="H131" s="85">
        <f t="shared" si="4"/>
        <v>1400</v>
      </c>
      <c r="I131" s="9"/>
    </row>
    <row r="132" spans="1:9" ht="14.25" customHeight="1">
      <c r="A132" s="6" t="s">
        <v>153</v>
      </c>
      <c r="B132" s="32">
        <v>3</v>
      </c>
      <c r="C132" s="33" t="s">
        <v>152</v>
      </c>
      <c r="D132" s="32"/>
      <c r="E132" s="33"/>
      <c r="F132" s="32">
        <v>51</v>
      </c>
      <c r="G132" s="33" t="s">
        <v>3</v>
      </c>
      <c r="H132" s="85">
        <f t="shared" si="4"/>
        <v>153</v>
      </c>
      <c r="I132" s="9"/>
    </row>
    <row r="133" spans="1:9" ht="14.25" customHeight="1">
      <c r="A133" s="6" t="s">
        <v>154</v>
      </c>
      <c r="B133" s="32">
        <v>1000</v>
      </c>
      <c r="C133" s="33" t="s">
        <v>6</v>
      </c>
      <c r="D133" s="32"/>
      <c r="E133" s="33"/>
      <c r="F133" s="32">
        <v>0.5</v>
      </c>
      <c r="G133" s="33" t="s">
        <v>3</v>
      </c>
      <c r="H133" s="85">
        <f t="shared" si="4"/>
        <v>500</v>
      </c>
      <c r="I133" s="9"/>
    </row>
    <row r="134" spans="1:9" ht="14.25" customHeight="1">
      <c r="A134" s="6" t="s">
        <v>155</v>
      </c>
      <c r="B134" s="32">
        <v>5</v>
      </c>
      <c r="C134" s="33" t="s">
        <v>6</v>
      </c>
      <c r="D134" s="32"/>
      <c r="E134" s="33"/>
      <c r="F134" s="32">
        <v>18</v>
      </c>
      <c r="G134" s="33" t="s">
        <v>3</v>
      </c>
      <c r="H134" s="85">
        <f t="shared" si="4"/>
        <v>90</v>
      </c>
      <c r="I134" s="9"/>
    </row>
    <row r="135" spans="1:9" ht="14.25" customHeight="1">
      <c r="A135" s="6" t="s">
        <v>156</v>
      </c>
      <c r="B135" s="32">
        <v>1400</v>
      </c>
      <c r="C135" s="33" t="s">
        <v>6</v>
      </c>
      <c r="D135" s="32"/>
      <c r="E135" s="33"/>
      <c r="F135" s="32">
        <v>7</v>
      </c>
      <c r="G135" s="33" t="s">
        <v>3</v>
      </c>
      <c r="H135" s="85">
        <f t="shared" si="4"/>
        <v>9800</v>
      </c>
      <c r="I135" s="9"/>
    </row>
    <row r="136" spans="1:9" ht="14.25" customHeight="1">
      <c r="A136" s="6" t="s">
        <v>31</v>
      </c>
      <c r="B136" s="7"/>
      <c r="C136" s="7"/>
      <c r="D136" s="40"/>
      <c r="E136" s="40"/>
      <c r="F136" s="8"/>
      <c r="G136" s="8"/>
      <c r="H136" s="243">
        <f>SUM(H118:H135)</f>
        <v>31933</v>
      </c>
      <c r="I136" s="9"/>
    </row>
    <row r="137" spans="1:9" ht="14.25" customHeight="1">
      <c r="A137" s="2" t="s">
        <v>29</v>
      </c>
      <c r="B137" s="7"/>
      <c r="C137" s="7"/>
      <c r="D137" s="302"/>
      <c r="E137" s="302"/>
      <c r="F137" s="8"/>
      <c r="G137" s="8"/>
      <c r="H137" s="249">
        <f>SUM(H136:H136)</f>
        <v>31933</v>
      </c>
      <c r="I137" s="9"/>
    </row>
    <row r="138" spans="1:9" ht="14.25" customHeight="1">
      <c r="A138" s="2" t="s">
        <v>256</v>
      </c>
      <c r="B138" s="7"/>
      <c r="C138" s="7"/>
      <c r="D138" s="40"/>
      <c r="E138" s="40"/>
      <c r="F138" s="8"/>
      <c r="G138" s="8"/>
      <c r="H138" s="249">
        <v>30077</v>
      </c>
      <c r="I138" s="9"/>
    </row>
    <row r="139" spans="1:9" ht="14.25" customHeight="1">
      <c r="A139" s="2" t="s">
        <v>259</v>
      </c>
      <c r="B139" s="7"/>
      <c r="C139" s="7"/>
      <c r="D139" s="7"/>
      <c r="E139" s="7"/>
      <c r="F139" s="8"/>
      <c r="G139" s="8"/>
      <c r="H139" s="244">
        <f>H137+H115+H81+H78+H87</f>
        <v>278002</v>
      </c>
      <c r="I139" s="9"/>
    </row>
    <row r="140" spans="1:9" ht="14.25" customHeight="1">
      <c r="A140" s="2" t="s">
        <v>422</v>
      </c>
      <c r="B140" s="7"/>
      <c r="C140" s="7"/>
      <c r="D140" s="7"/>
      <c r="E140" s="7"/>
      <c r="F140" s="8"/>
      <c r="G140" s="8"/>
      <c r="H140" s="244">
        <v>278000</v>
      </c>
      <c r="I140" s="9"/>
    </row>
    <row r="141" spans="1:9" ht="14.25" customHeight="1">
      <c r="A141" s="46" t="s">
        <v>86</v>
      </c>
      <c r="B141" s="47"/>
      <c r="C141" s="47"/>
      <c r="D141" s="47"/>
      <c r="E141" s="47"/>
      <c r="F141" s="48"/>
      <c r="G141" s="48"/>
      <c r="H141" s="253">
        <f>H5+H11+H15+H23+H34+H47+H59+H64+H70+H139</f>
        <v>1584452</v>
      </c>
      <c r="I141" s="9"/>
    </row>
    <row r="142" spans="1:9" ht="14.25" customHeight="1">
      <c r="A142" s="50" t="s">
        <v>87</v>
      </c>
      <c r="B142" s="47"/>
      <c r="C142" s="47"/>
      <c r="D142" s="47"/>
      <c r="E142" s="47"/>
      <c r="F142" s="48"/>
      <c r="G142" s="48"/>
      <c r="H142" s="253">
        <f>H6+H12+H16+H24+H35+H48+H60+H65+H71+H140</f>
        <v>1585000</v>
      </c>
      <c r="I142" s="9"/>
    </row>
    <row r="143" spans="1:10" ht="12.75" customHeight="1">
      <c r="A143" s="316" t="s">
        <v>61</v>
      </c>
      <c r="B143" s="330"/>
      <c r="C143" s="330"/>
      <c r="D143" s="330"/>
      <c r="E143" s="330"/>
      <c r="F143" s="330"/>
      <c r="G143" s="330"/>
      <c r="H143" s="330"/>
      <c r="I143" s="330"/>
      <c r="J143" s="330"/>
    </row>
    <row r="144" spans="1:7" ht="14.25" customHeight="1">
      <c r="A144" s="1" t="s">
        <v>62</v>
      </c>
      <c r="B144" s="1"/>
      <c r="C144" s="1"/>
      <c r="D144" s="1" t="s">
        <v>60</v>
      </c>
      <c r="E144" s="1"/>
      <c r="F144" s="1"/>
      <c r="G144" s="1" t="s">
        <v>756</v>
      </c>
    </row>
    <row r="145" spans="1:6" ht="14.25" customHeight="1">
      <c r="A145" s="25"/>
      <c r="B145" s="26"/>
      <c r="C145" s="26"/>
      <c r="D145" s="26"/>
      <c r="E145" s="11"/>
      <c r="F145" s="27"/>
    </row>
    <row r="146" spans="1:6" ht="14.25" customHeight="1">
      <c r="A146" s="26"/>
      <c r="B146" s="26"/>
      <c r="C146" s="26"/>
      <c r="D146" s="26"/>
      <c r="E146" s="11"/>
      <c r="F146" s="27"/>
    </row>
    <row r="147" spans="1:6" ht="14.25" customHeight="1">
      <c r="A147" s="26"/>
      <c r="B147" s="26"/>
      <c r="C147" s="26"/>
      <c r="D147" s="26"/>
      <c r="E147" s="11"/>
      <c r="F147" s="27"/>
    </row>
    <row r="148" spans="1:6" ht="14.25" customHeight="1">
      <c r="A148" s="26"/>
      <c r="B148" s="26"/>
      <c r="C148" s="26"/>
      <c r="D148" s="26"/>
      <c r="E148" s="11"/>
      <c r="F148" s="27"/>
    </row>
    <row r="149" spans="1:6" ht="14.25" customHeight="1">
      <c r="A149" s="26"/>
      <c r="B149" s="26"/>
      <c r="C149" s="26"/>
      <c r="D149" s="26"/>
      <c r="E149" s="11"/>
      <c r="F149" s="27"/>
    </row>
    <row r="150" spans="1:6" ht="14.25" customHeight="1">
      <c r="A150" s="26"/>
      <c r="B150" s="26"/>
      <c r="C150" s="26"/>
      <c r="D150" s="26"/>
      <c r="E150" s="11"/>
      <c r="F150" s="27"/>
    </row>
    <row r="151" spans="1:6" ht="14.25" customHeight="1">
      <c r="A151" s="26"/>
      <c r="B151" s="26"/>
      <c r="C151" s="26"/>
      <c r="D151" s="26"/>
      <c r="E151" s="11"/>
      <c r="F151" s="27"/>
    </row>
    <row r="152" spans="1:6" ht="14.25" customHeight="1">
      <c r="A152" s="26"/>
      <c r="B152" s="26"/>
      <c r="C152" s="26"/>
      <c r="D152" s="26"/>
      <c r="E152" s="11"/>
      <c r="F152" s="27"/>
    </row>
    <row r="153" spans="1:6" ht="14.25" customHeight="1">
      <c r="A153" s="26"/>
      <c r="B153" s="26"/>
      <c r="C153" s="26"/>
      <c r="D153" s="26"/>
      <c r="E153" s="11"/>
      <c r="F153" s="27"/>
    </row>
    <row r="154" spans="1:6" ht="14.25" customHeight="1">
      <c r="A154" s="26"/>
      <c r="B154" s="26"/>
      <c r="C154" s="26"/>
      <c r="D154" s="26"/>
      <c r="E154" s="11"/>
      <c r="F154" s="27"/>
    </row>
    <row r="155" spans="1:6" ht="14.25" customHeight="1">
      <c r="A155" s="26"/>
      <c r="B155" s="26"/>
      <c r="C155" s="26"/>
      <c r="D155" s="26"/>
      <c r="E155" s="11"/>
      <c r="F155" s="27"/>
    </row>
    <row r="156" spans="1:6" ht="14.25" customHeight="1">
      <c r="A156" s="28"/>
      <c r="B156" s="28"/>
      <c r="C156" s="26"/>
      <c r="D156" s="11"/>
      <c r="E156" s="11"/>
      <c r="F156" s="27"/>
    </row>
    <row r="157" spans="1:6" ht="14.25" customHeight="1">
      <c r="A157" s="29"/>
      <c r="B157" s="29"/>
      <c r="C157" s="29"/>
      <c r="D157" s="29"/>
      <c r="E157" s="11"/>
      <c r="F157" s="27"/>
    </row>
    <row r="158" spans="1:6" ht="14.25" customHeight="1">
      <c r="A158" s="30"/>
      <c r="B158" s="11"/>
      <c r="C158" s="11"/>
      <c r="D158" s="11"/>
      <c r="E158" s="11"/>
      <c r="F158" s="27"/>
    </row>
  </sheetData>
  <sheetProtection/>
  <mergeCells count="30">
    <mergeCell ref="A1:H1"/>
    <mergeCell ref="A143:J143"/>
    <mergeCell ref="D116:E116"/>
    <mergeCell ref="D85:E85"/>
    <mergeCell ref="D87:E87"/>
    <mergeCell ref="D115:E115"/>
    <mergeCell ref="A2:H2"/>
    <mergeCell ref="A25:H25"/>
    <mergeCell ref="A26:A28"/>
    <mergeCell ref="A29:A31"/>
    <mergeCell ref="C29:C31"/>
    <mergeCell ref="E29:E31"/>
    <mergeCell ref="A3:H3"/>
    <mergeCell ref="A7:H7"/>
    <mergeCell ref="A13:H13"/>
    <mergeCell ref="A18:H18"/>
    <mergeCell ref="D137:E137"/>
    <mergeCell ref="A61:H61"/>
    <mergeCell ref="A72:H72"/>
    <mergeCell ref="A73:H73"/>
    <mergeCell ref="D82:E82"/>
    <mergeCell ref="A88:H88"/>
    <mergeCell ref="A36:H36"/>
    <mergeCell ref="A49:H49"/>
    <mergeCell ref="D83:E83"/>
    <mergeCell ref="A117:H117"/>
    <mergeCell ref="A66:H66"/>
    <mergeCell ref="A84:H84"/>
    <mergeCell ref="A78:G78"/>
    <mergeCell ref="A79:H79"/>
  </mergeCells>
  <printOptions/>
  <pageMargins left="0.75" right="0.75" top="0.9" bottom="1" header="0.2" footer="0.5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0"/>
  <sheetViews>
    <sheetView view="pageBreakPreview" zoomScaleSheetLayoutView="100" zoomScalePageLayoutView="0" workbookViewId="0" topLeftCell="A1">
      <selection activeCell="F98" sqref="F98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595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3.25" customHeight="1">
      <c r="A4" s="6" t="s">
        <v>632</v>
      </c>
      <c r="B4" s="75">
        <v>5205</v>
      </c>
      <c r="C4" s="68" t="s">
        <v>3</v>
      </c>
      <c r="D4" s="75">
        <v>1.25</v>
      </c>
      <c r="E4" s="75" t="s">
        <v>796</v>
      </c>
      <c r="F4" s="75">
        <v>12</v>
      </c>
      <c r="G4" s="75" t="s">
        <v>4</v>
      </c>
      <c r="H4" s="68">
        <v>78075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78075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78000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670</v>
      </c>
      <c r="B9" s="68">
        <v>200</v>
      </c>
      <c r="C9" s="68" t="s">
        <v>3</v>
      </c>
      <c r="D9" s="68">
        <v>14</v>
      </c>
      <c r="E9" s="68" t="s">
        <v>5</v>
      </c>
      <c r="F9" s="68">
        <v>3</v>
      </c>
      <c r="G9" s="68" t="s">
        <v>2</v>
      </c>
      <c r="H9" s="68">
        <f>B9*D9*F9</f>
        <v>8400</v>
      </c>
    </row>
    <row r="10" spans="1:8" ht="14.25" customHeight="1">
      <c r="A10" s="6" t="s">
        <v>669</v>
      </c>
      <c r="B10" s="68">
        <v>200</v>
      </c>
      <c r="C10" s="68" t="s">
        <v>3</v>
      </c>
      <c r="D10" s="68">
        <v>14</v>
      </c>
      <c r="E10" s="68" t="s">
        <v>5</v>
      </c>
      <c r="F10" s="68">
        <v>3</v>
      </c>
      <c r="G10" s="68" t="s">
        <v>2</v>
      </c>
      <c r="H10" s="68">
        <f>B10*D10*F10</f>
        <v>8400</v>
      </c>
    </row>
    <row r="11" spans="1:8" ht="14.25" customHeight="1">
      <c r="A11" s="2" t="s">
        <v>0</v>
      </c>
      <c r="B11" s="67"/>
      <c r="C11" s="67"/>
      <c r="D11" s="67"/>
      <c r="E11" s="67"/>
      <c r="F11" s="67"/>
      <c r="G11" s="67"/>
      <c r="H11" s="84">
        <f>H8+H9+H10</f>
        <v>17800</v>
      </c>
    </row>
    <row r="12" spans="1:8" ht="14.25" customHeight="1">
      <c r="A12" s="2" t="s">
        <v>256</v>
      </c>
      <c r="B12" s="67"/>
      <c r="C12" s="67"/>
      <c r="D12" s="67"/>
      <c r="E12" s="67"/>
      <c r="F12" s="67"/>
      <c r="G12" s="67"/>
      <c r="H12" s="84">
        <v>18000</v>
      </c>
    </row>
    <row r="13" spans="1:8" ht="14.25" customHeight="1">
      <c r="A13" s="282" t="s">
        <v>665</v>
      </c>
      <c r="B13" s="283"/>
      <c r="C13" s="283"/>
      <c r="D13" s="283"/>
      <c r="E13" s="283"/>
      <c r="F13" s="283"/>
      <c r="G13" s="283"/>
      <c r="H13" s="308"/>
    </row>
    <row r="14" spans="1:8" ht="14.25" customHeight="1">
      <c r="A14" s="6" t="s">
        <v>632</v>
      </c>
      <c r="B14" s="67"/>
      <c r="C14" s="67"/>
      <c r="D14" s="67"/>
      <c r="E14" s="67"/>
      <c r="F14" s="67"/>
      <c r="G14" s="67"/>
      <c r="H14" s="68">
        <v>23579</v>
      </c>
    </row>
    <row r="15" spans="1:8" ht="14.25" customHeight="1">
      <c r="A15" s="2" t="s">
        <v>0</v>
      </c>
      <c r="B15" s="67"/>
      <c r="C15" s="67"/>
      <c r="D15" s="67"/>
      <c r="E15" s="67"/>
      <c r="F15" s="67"/>
      <c r="G15" s="67"/>
      <c r="H15" s="84">
        <v>23579</v>
      </c>
    </row>
    <row r="16" spans="1:8" ht="14.25" customHeight="1">
      <c r="A16" s="2" t="s">
        <v>256</v>
      </c>
      <c r="B16" s="67"/>
      <c r="C16" s="67"/>
      <c r="D16" s="67"/>
      <c r="E16" s="67"/>
      <c r="F16" s="67"/>
      <c r="G16" s="67"/>
      <c r="H16" s="84">
        <v>24000</v>
      </c>
    </row>
    <row r="17" spans="1:8" ht="14.25" customHeight="1">
      <c r="A17" s="2" t="s">
        <v>668</v>
      </c>
      <c r="B17" s="67"/>
      <c r="C17" s="67"/>
      <c r="D17" s="67"/>
      <c r="E17" s="67"/>
      <c r="F17" s="67"/>
      <c r="G17" s="67"/>
      <c r="H17" s="84">
        <f>H4+H14</f>
        <v>101654</v>
      </c>
    </row>
    <row r="18" spans="1:8" ht="14.25" customHeight="1">
      <c r="A18" s="282" t="s">
        <v>424</v>
      </c>
      <c r="B18" s="283"/>
      <c r="C18" s="283"/>
      <c r="D18" s="283"/>
      <c r="E18" s="283"/>
      <c r="F18" s="283"/>
      <c r="G18" s="283"/>
      <c r="H18" s="308"/>
    </row>
    <row r="19" spans="1:8" ht="14.25" customHeight="1">
      <c r="A19" s="75" t="s">
        <v>617</v>
      </c>
      <c r="B19" s="68">
        <v>54.6</v>
      </c>
      <c r="C19" s="68" t="s">
        <v>3</v>
      </c>
      <c r="D19" s="68">
        <v>1</v>
      </c>
      <c r="E19" s="68" t="s">
        <v>5</v>
      </c>
      <c r="F19" s="68">
        <v>1</v>
      </c>
      <c r="G19" s="68" t="s">
        <v>2</v>
      </c>
      <c r="H19" s="68">
        <f>B19</f>
        <v>54.6</v>
      </c>
    </row>
    <row r="20" spans="1:8" ht="14.25" customHeight="1">
      <c r="A20" s="6" t="s">
        <v>618</v>
      </c>
      <c r="B20" s="68">
        <v>54.6</v>
      </c>
      <c r="C20" s="68" t="s">
        <v>3</v>
      </c>
      <c r="D20" s="68">
        <v>3</v>
      </c>
      <c r="E20" s="68" t="s">
        <v>5</v>
      </c>
      <c r="F20" s="68">
        <v>3</v>
      </c>
      <c r="G20" s="68" t="s">
        <v>2</v>
      </c>
      <c r="H20" s="68">
        <f>B20*D20*F20</f>
        <v>491.4</v>
      </c>
    </row>
    <row r="21" spans="1:8" ht="14.25" customHeight="1">
      <c r="A21" s="6" t="s">
        <v>619</v>
      </c>
      <c r="B21" s="68">
        <v>54.6</v>
      </c>
      <c r="C21" s="68" t="s">
        <v>3</v>
      </c>
      <c r="D21" s="68">
        <v>4</v>
      </c>
      <c r="E21" s="68" t="s">
        <v>5</v>
      </c>
      <c r="F21" s="68">
        <v>1</v>
      </c>
      <c r="G21" s="68" t="s">
        <v>2</v>
      </c>
      <c r="H21" s="68">
        <f>B21*D21</f>
        <v>218.4</v>
      </c>
    </row>
    <row r="22" spans="1:8" ht="14.25" customHeight="1">
      <c r="A22" s="6" t="s">
        <v>684</v>
      </c>
      <c r="B22" s="68">
        <v>400</v>
      </c>
      <c r="C22" s="68" t="s">
        <v>3</v>
      </c>
      <c r="D22" s="68">
        <v>2</v>
      </c>
      <c r="E22" s="68" t="s">
        <v>7</v>
      </c>
      <c r="F22" s="68">
        <v>1</v>
      </c>
      <c r="G22" s="68" t="s">
        <v>2</v>
      </c>
      <c r="H22" s="68">
        <f>B22*D22</f>
        <v>800</v>
      </c>
    </row>
    <row r="23" spans="1:8" ht="14.25" customHeight="1">
      <c r="A23" s="2" t="s">
        <v>616</v>
      </c>
      <c r="B23" s="68"/>
      <c r="C23" s="68"/>
      <c r="D23" s="68"/>
      <c r="E23" s="68"/>
      <c r="F23" s="68"/>
      <c r="G23" s="68"/>
      <c r="H23" s="179">
        <f>H19+H22+H20+H21</f>
        <v>1564</v>
      </c>
    </row>
    <row r="24" spans="1:8" ht="14.25" customHeight="1">
      <c r="A24" s="2" t="s">
        <v>256</v>
      </c>
      <c r="B24" s="68"/>
      <c r="C24" s="68"/>
      <c r="D24" s="68"/>
      <c r="E24" s="68"/>
      <c r="F24" s="68"/>
      <c r="G24" s="68"/>
      <c r="H24" s="84">
        <v>2000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35">
        <v>152.61</v>
      </c>
      <c r="C26" s="8" t="s">
        <v>10</v>
      </c>
      <c r="D26" s="61">
        <v>1450.47</v>
      </c>
      <c r="E26" s="7" t="s">
        <v>3</v>
      </c>
      <c r="F26" s="8"/>
      <c r="G26" s="8"/>
      <c r="H26" s="9">
        <f>B26*D26</f>
        <v>221356.2267</v>
      </c>
    </row>
    <row r="27" spans="1:8" s="10" customFormat="1" ht="14.25" customHeight="1">
      <c r="A27" s="286"/>
      <c r="B27" s="35">
        <v>125</v>
      </c>
      <c r="C27" s="8"/>
      <c r="D27" s="61">
        <v>1623.8</v>
      </c>
      <c r="E27" s="7"/>
      <c r="F27" s="8"/>
      <c r="G27" s="8"/>
      <c r="H27" s="118">
        <f>B27*D27</f>
        <v>202975</v>
      </c>
    </row>
    <row r="28" spans="1:8" s="10" customFormat="1" ht="14.25" customHeight="1">
      <c r="A28" s="287"/>
      <c r="B28" s="3">
        <f>B26+B27</f>
        <v>277.61</v>
      </c>
      <c r="C28" s="8"/>
      <c r="D28" s="61"/>
      <c r="E28" s="7"/>
      <c r="F28" s="8"/>
      <c r="G28" s="8"/>
      <c r="H28" s="3">
        <f>H26+H27</f>
        <v>424331.23</v>
      </c>
    </row>
    <row r="29" spans="1:8" s="10" customFormat="1" ht="14.25" customHeight="1">
      <c r="A29" s="285" t="s">
        <v>690</v>
      </c>
      <c r="B29" s="8">
        <v>98</v>
      </c>
      <c r="C29" s="288" t="s">
        <v>12</v>
      </c>
      <c r="D29" s="69">
        <v>26.62</v>
      </c>
      <c r="E29" s="291" t="s">
        <v>3</v>
      </c>
      <c r="F29" s="8"/>
      <c r="G29" s="8"/>
      <c r="H29" s="8">
        <f>B29*D29</f>
        <v>2608.76</v>
      </c>
    </row>
    <row r="30" spans="1:8" s="10" customFormat="1" ht="14.25" customHeight="1">
      <c r="A30" s="286"/>
      <c r="B30" s="8">
        <v>128</v>
      </c>
      <c r="C30" s="289"/>
      <c r="D30" s="72">
        <v>28.89</v>
      </c>
      <c r="E30" s="292"/>
      <c r="F30" s="8"/>
      <c r="G30" s="8"/>
      <c r="H30" s="8">
        <f>B30*D30</f>
        <v>3697.92</v>
      </c>
    </row>
    <row r="31" spans="1:8" s="10" customFormat="1" ht="16.5" customHeight="1">
      <c r="A31" s="287"/>
      <c r="B31" s="3">
        <f>B29+B30</f>
        <v>226</v>
      </c>
      <c r="C31" s="290"/>
      <c r="D31" s="69"/>
      <c r="E31" s="293"/>
      <c r="F31" s="8"/>
      <c r="G31" s="8"/>
      <c r="H31" s="4">
        <f>H29+H30</f>
        <v>6307</v>
      </c>
    </row>
    <row r="32" spans="1:8" s="10" customFormat="1" ht="14.25" customHeight="1">
      <c r="A32" s="6" t="s">
        <v>13</v>
      </c>
      <c r="B32" s="7">
        <v>28500</v>
      </c>
      <c r="C32" s="8" t="s">
        <v>14</v>
      </c>
      <c r="D32" s="8">
        <v>6.4</v>
      </c>
      <c r="E32" s="7" t="s">
        <v>3</v>
      </c>
      <c r="F32" s="8"/>
      <c r="G32" s="8"/>
      <c r="H32" s="9">
        <f>B32*D32</f>
        <v>182400</v>
      </c>
    </row>
    <row r="33" spans="1:9" s="10" customFormat="1" ht="14.25" customHeight="1">
      <c r="A33" s="6" t="s">
        <v>15</v>
      </c>
      <c r="B33" s="7">
        <v>10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9763.5</v>
      </c>
      <c r="I33" s="109">
        <v>-7000</v>
      </c>
    </row>
    <row r="34" spans="1:8" s="10" customFormat="1" ht="14.25" customHeight="1">
      <c r="A34" s="2" t="s">
        <v>0</v>
      </c>
      <c r="B34" s="3"/>
      <c r="C34" s="3"/>
      <c r="D34" s="4"/>
      <c r="E34" s="4"/>
      <c r="F34" s="3"/>
      <c r="G34" s="3"/>
      <c r="H34" s="4">
        <f>H28+H31+H32+H33</f>
        <v>622802</v>
      </c>
    </row>
    <row r="35" spans="1:8" s="10" customFormat="1" ht="14.25" customHeight="1">
      <c r="A35" s="2" t="s">
        <v>256</v>
      </c>
      <c r="B35" s="3"/>
      <c r="C35" s="3"/>
      <c r="D35" s="4"/>
      <c r="E35" s="4"/>
      <c r="F35" s="3"/>
      <c r="G35" s="3"/>
      <c r="H35" s="4">
        <v>623000</v>
      </c>
    </row>
    <row r="36" spans="1:8" s="10" customFormat="1" ht="14.25" customHeight="1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4.25" customHeight="1">
      <c r="A37" s="9" t="s">
        <v>16</v>
      </c>
      <c r="B37" s="12">
        <v>1664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13">
        <f>B37*D37*F37</f>
        <v>15721</v>
      </c>
    </row>
    <row r="38" spans="1:8" s="10" customFormat="1" ht="14.25" customHeight="1">
      <c r="A38" s="9" t="s">
        <v>18</v>
      </c>
      <c r="B38" s="5"/>
      <c r="C38" s="5"/>
      <c r="D38" s="12">
        <v>1500</v>
      </c>
      <c r="E38" s="12" t="s">
        <v>3</v>
      </c>
      <c r="F38" s="12">
        <v>12</v>
      </c>
      <c r="G38" s="12" t="s">
        <v>4</v>
      </c>
      <c r="H38" s="13">
        <f>D38*F38</f>
        <v>18000</v>
      </c>
    </row>
    <row r="39" spans="1:8" s="10" customFormat="1" ht="14.25" customHeight="1">
      <c r="A39" s="9" t="s">
        <v>34</v>
      </c>
      <c r="B39" s="5"/>
      <c r="C39" s="5"/>
      <c r="D39" s="24">
        <v>594.05</v>
      </c>
      <c r="E39" s="12" t="s">
        <v>3</v>
      </c>
      <c r="F39" s="12">
        <v>2</v>
      </c>
      <c r="G39" s="12" t="s">
        <v>7</v>
      </c>
      <c r="H39" s="13">
        <f>D39*F39</f>
        <v>1188</v>
      </c>
    </row>
    <row r="40" spans="1:8" s="10" customFormat="1" ht="14.25" customHeight="1">
      <c r="A40" s="6" t="s">
        <v>32</v>
      </c>
      <c r="B40" s="12"/>
      <c r="C40" s="12"/>
      <c r="D40" s="12">
        <v>10000</v>
      </c>
      <c r="E40" s="12" t="s">
        <v>3</v>
      </c>
      <c r="F40" s="12"/>
      <c r="G40" s="12"/>
      <c r="H40" s="12">
        <v>10000</v>
      </c>
    </row>
    <row r="41" spans="1:8" s="10" customFormat="1" ht="14.25" customHeight="1">
      <c r="A41" s="6" t="s">
        <v>33</v>
      </c>
      <c r="B41" s="182" t="s">
        <v>787</v>
      </c>
      <c r="C41" s="12"/>
      <c r="D41" s="12">
        <v>40938.95</v>
      </c>
      <c r="E41" s="12" t="s">
        <v>3</v>
      </c>
      <c r="F41" s="126" t="s">
        <v>790</v>
      </c>
      <c r="G41" s="12"/>
      <c r="H41" s="13">
        <f>40938.95+247651.09</f>
        <v>288590</v>
      </c>
    </row>
    <row r="42" spans="1:8" s="10" customFormat="1" ht="26.25" customHeight="1">
      <c r="A42" s="6" t="s">
        <v>800</v>
      </c>
      <c r="B42" s="182"/>
      <c r="C42" s="12"/>
      <c r="D42" s="12">
        <v>1000</v>
      </c>
      <c r="E42" s="12" t="s">
        <v>3</v>
      </c>
      <c r="F42" s="39">
        <v>7</v>
      </c>
      <c r="G42" s="12" t="s">
        <v>4</v>
      </c>
      <c r="H42" s="13"/>
    </row>
    <row r="43" spans="1:8" s="10" customFormat="1" ht="14.25" customHeight="1">
      <c r="A43" s="6" t="s">
        <v>696</v>
      </c>
      <c r="B43" s="12"/>
      <c r="C43" s="12"/>
      <c r="D43" s="12">
        <v>1000</v>
      </c>
      <c r="E43" s="39" t="s">
        <v>3</v>
      </c>
      <c r="F43" s="12">
        <v>12</v>
      </c>
      <c r="G43" s="39" t="s">
        <v>4</v>
      </c>
      <c r="H43" s="12">
        <f>D43*F43</f>
        <v>12000</v>
      </c>
    </row>
    <row r="44" spans="1:8" s="10" customFormat="1" ht="14.25" customHeight="1">
      <c r="A44" s="6" t="s">
        <v>697</v>
      </c>
      <c r="B44" s="12"/>
      <c r="C44" s="12"/>
      <c r="D44" s="12">
        <v>1200</v>
      </c>
      <c r="E44" s="39" t="s">
        <v>3</v>
      </c>
      <c r="F44" s="12">
        <v>12</v>
      </c>
      <c r="G44" s="39" t="s">
        <v>4</v>
      </c>
      <c r="H44" s="12">
        <f>D44*F44</f>
        <v>14400</v>
      </c>
    </row>
    <row r="45" spans="1:8" s="10" customFormat="1" ht="14.25" customHeight="1">
      <c r="A45" s="6" t="s">
        <v>70</v>
      </c>
      <c r="B45" s="12"/>
      <c r="C45" s="12"/>
      <c r="D45" s="12">
        <v>1500</v>
      </c>
      <c r="E45" s="39" t="s">
        <v>3</v>
      </c>
      <c r="F45" s="12">
        <v>12</v>
      </c>
      <c r="G45" s="39" t="s">
        <v>4</v>
      </c>
      <c r="H45" s="12">
        <f>D45*F45</f>
        <v>18000</v>
      </c>
    </row>
    <row r="46" spans="1:8" s="10" customFormat="1" ht="14.25" customHeight="1">
      <c r="A46" s="2" t="s">
        <v>0</v>
      </c>
      <c r="B46" s="3"/>
      <c r="C46" s="3"/>
      <c r="D46" s="4"/>
      <c r="E46" s="4"/>
      <c r="F46" s="3"/>
      <c r="G46" s="3"/>
      <c r="H46" s="4">
        <f>SUM(H37:H45)</f>
        <v>377899</v>
      </c>
    </row>
    <row r="47" spans="1:8" s="10" customFormat="1" ht="14.25" customHeight="1">
      <c r="A47" s="2" t="s">
        <v>256</v>
      </c>
      <c r="B47" s="3"/>
      <c r="C47" s="3"/>
      <c r="D47" s="4"/>
      <c r="E47" s="4"/>
      <c r="F47" s="3"/>
      <c r="G47" s="3"/>
      <c r="H47" s="4">
        <f>130000+248000</f>
        <v>378000</v>
      </c>
    </row>
    <row r="48" spans="1:8" s="10" customFormat="1" ht="14.25" customHeight="1">
      <c r="A48" s="282" t="s">
        <v>59</v>
      </c>
      <c r="B48" s="298"/>
      <c r="C48" s="298"/>
      <c r="D48" s="298"/>
      <c r="E48" s="298"/>
      <c r="F48" s="298"/>
      <c r="G48" s="298"/>
      <c r="H48" s="312"/>
    </row>
    <row r="49" spans="1:8" s="10" customFormat="1" ht="23.25" customHeight="1">
      <c r="A49" s="6" t="s">
        <v>36</v>
      </c>
      <c r="B49" s="7">
        <v>17</v>
      </c>
      <c r="C49" s="7" t="s">
        <v>2</v>
      </c>
      <c r="D49" s="9">
        <v>100</v>
      </c>
      <c r="E49" s="9" t="s">
        <v>63</v>
      </c>
      <c r="F49" s="7"/>
      <c r="G49" s="7"/>
      <c r="H49" s="9">
        <f>B49*D49</f>
        <v>1700</v>
      </c>
    </row>
    <row r="50" spans="1:8" s="10" customFormat="1" ht="14.25" customHeight="1">
      <c r="A50" s="6" t="s">
        <v>35</v>
      </c>
      <c r="B50" s="7">
        <v>2</v>
      </c>
      <c r="C50" s="7" t="s">
        <v>2</v>
      </c>
      <c r="D50" s="7">
        <v>350</v>
      </c>
      <c r="E50" s="8" t="s">
        <v>3</v>
      </c>
      <c r="F50" s="8"/>
      <c r="G50" s="8"/>
      <c r="H50" s="9">
        <f>B50*D50</f>
        <v>700</v>
      </c>
    </row>
    <row r="51" spans="1:8" s="10" customFormat="1" ht="24.75" customHeight="1">
      <c r="A51" s="6" t="s">
        <v>73</v>
      </c>
      <c r="B51" s="7"/>
      <c r="C51" s="7"/>
      <c r="D51" s="7"/>
      <c r="E51" s="8"/>
      <c r="F51" s="8"/>
      <c r="G51" s="8"/>
      <c r="H51" s="9">
        <v>11000</v>
      </c>
    </row>
    <row r="52" spans="1:8" s="10" customFormat="1" ht="14.25" customHeight="1">
      <c r="A52" s="6" t="s">
        <v>625</v>
      </c>
      <c r="B52" s="7">
        <v>2</v>
      </c>
      <c r="C52" s="7" t="s">
        <v>2</v>
      </c>
      <c r="D52" s="7">
        <v>1000</v>
      </c>
      <c r="E52" s="8" t="s">
        <v>3</v>
      </c>
      <c r="F52" s="8"/>
      <c r="G52" s="8"/>
      <c r="H52" s="9">
        <f aca="true" t="shared" si="0" ref="H52:H57">B52*D52</f>
        <v>2000</v>
      </c>
    </row>
    <row r="53" spans="1:8" s="10" customFormat="1" ht="28.5" customHeight="1">
      <c r="A53" s="6" t="s">
        <v>626</v>
      </c>
      <c r="B53" s="7">
        <v>2</v>
      </c>
      <c r="C53" s="8" t="s">
        <v>2</v>
      </c>
      <c r="D53" s="7">
        <v>500</v>
      </c>
      <c r="E53" s="8" t="s">
        <v>3</v>
      </c>
      <c r="F53" s="8"/>
      <c r="G53" s="8"/>
      <c r="H53" s="9">
        <f t="shared" si="0"/>
        <v>1000</v>
      </c>
    </row>
    <row r="54" spans="1:8" s="10" customFormat="1" ht="14.25" customHeight="1">
      <c r="A54" s="6" t="s">
        <v>628</v>
      </c>
      <c r="B54" s="7">
        <v>3</v>
      </c>
      <c r="C54" s="8" t="s">
        <v>2</v>
      </c>
      <c r="D54" s="7">
        <v>1000</v>
      </c>
      <c r="E54" s="8" t="s">
        <v>3</v>
      </c>
      <c r="F54" s="8"/>
      <c r="G54" s="8"/>
      <c r="H54" s="9">
        <f t="shared" si="0"/>
        <v>3000</v>
      </c>
    </row>
    <row r="55" spans="1:8" s="10" customFormat="1" ht="27.75" customHeight="1">
      <c r="A55" s="6" t="s">
        <v>720</v>
      </c>
      <c r="B55" s="7">
        <v>1</v>
      </c>
      <c r="C55" s="8" t="s">
        <v>2</v>
      </c>
      <c r="D55" s="7">
        <v>2700</v>
      </c>
      <c r="E55" s="8" t="s">
        <v>3</v>
      </c>
      <c r="F55" s="8"/>
      <c r="G55" s="8"/>
      <c r="H55" s="9">
        <f t="shared" si="0"/>
        <v>2700</v>
      </c>
    </row>
    <row r="56" spans="1:8" s="10" customFormat="1" ht="14.25" customHeight="1">
      <c r="A56" s="6" t="s">
        <v>627</v>
      </c>
      <c r="B56" s="7">
        <v>1</v>
      </c>
      <c r="C56" s="8" t="s">
        <v>2</v>
      </c>
      <c r="D56" s="7">
        <v>1000</v>
      </c>
      <c r="E56" s="8" t="s">
        <v>3</v>
      </c>
      <c r="F56" s="8"/>
      <c r="G56" s="8"/>
      <c r="H56" s="9">
        <f t="shared" si="0"/>
        <v>1000</v>
      </c>
    </row>
    <row r="57" spans="1:8" s="10" customFormat="1" ht="25.5" customHeight="1">
      <c r="A57" s="6" t="s">
        <v>714</v>
      </c>
      <c r="B57" s="7">
        <v>1</v>
      </c>
      <c r="C57" s="8" t="s">
        <v>2</v>
      </c>
      <c r="D57" s="8">
        <v>2880</v>
      </c>
      <c r="E57" s="8" t="s">
        <v>3</v>
      </c>
      <c r="F57" s="8"/>
      <c r="G57" s="8"/>
      <c r="H57" s="9">
        <f t="shared" si="0"/>
        <v>2880</v>
      </c>
    </row>
    <row r="58" spans="1:8" s="10" customFormat="1" ht="15" customHeight="1">
      <c r="A58" s="6" t="s">
        <v>721</v>
      </c>
      <c r="B58" s="7">
        <v>1</v>
      </c>
      <c r="C58" s="8" t="s">
        <v>2</v>
      </c>
      <c r="D58" s="8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</row>
    <row r="59" spans="1:8" ht="19.5" customHeight="1">
      <c r="A59" s="2" t="s">
        <v>0</v>
      </c>
      <c r="B59" s="3"/>
      <c r="C59" s="3"/>
      <c r="D59" s="4"/>
      <c r="E59" s="4"/>
      <c r="F59" s="3"/>
      <c r="G59" s="3"/>
      <c r="H59" s="4">
        <f>SUM(H49:H58)</f>
        <v>28380</v>
      </c>
    </row>
    <row r="60" spans="1:8" ht="19.5" customHeight="1">
      <c r="A60" s="2" t="s">
        <v>256</v>
      </c>
      <c r="B60" s="3"/>
      <c r="C60" s="3"/>
      <c r="D60" s="4"/>
      <c r="E60" s="4"/>
      <c r="F60" s="3"/>
      <c r="G60" s="3"/>
      <c r="H60" s="4">
        <v>28000</v>
      </c>
    </row>
    <row r="61" spans="1:8" ht="17.25" customHeight="1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8" ht="14.25" customHeight="1">
      <c r="A62" s="6" t="s">
        <v>37</v>
      </c>
      <c r="B62" s="7">
        <v>16</v>
      </c>
      <c r="C62" s="7" t="s">
        <v>2</v>
      </c>
      <c r="D62" s="7"/>
      <c r="E62" s="7"/>
      <c r="F62" s="8">
        <v>736</v>
      </c>
      <c r="G62" s="8" t="s">
        <v>3</v>
      </c>
      <c r="H62" s="9">
        <f>B62*F62</f>
        <v>11776</v>
      </c>
    </row>
    <row r="63" spans="1:8" ht="22.5" customHeight="1">
      <c r="A63" s="6" t="s">
        <v>257</v>
      </c>
      <c r="B63" s="8">
        <v>4</v>
      </c>
      <c r="C63" s="7" t="s">
        <v>20</v>
      </c>
      <c r="D63" s="7"/>
      <c r="E63" s="7"/>
      <c r="F63" s="8">
        <v>265.11</v>
      </c>
      <c r="G63" s="8" t="s">
        <v>3</v>
      </c>
      <c r="H63" s="7">
        <f>B63*F63</f>
        <v>1060</v>
      </c>
    </row>
    <row r="64" spans="1:8" ht="14.25" customHeight="1">
      <c r="A64" s="2" t="s">
        <v>0</v>
      </c>
      <c r="B64" s="4"/>
      <c r="C64" s="4"/>
      <c r="D64" s="4"/>
      <c r="E64" s="4"/>
      <c r="F64" s="3"/>
      <c r="G64" s="3"/>
      <c r="H64" s="4">
        <f>SUM(H62:H63)</f>
        <v>12836</v>
      </c>
    </row>
    <row r="65" spans="1:8" ht="14.25" customHeight="1">
      <c r="A65" s="2" t="s">
        <v>256</v>
      </c>
      <c r="B65" s="4"/>
      <c r="C65" s="4"/>
      <c r="D65" s="4"/>
      <c r="E65" s="4"/>
      <c r="F65" s="3"/>
      <c r="G65" s="3"/>
      <c r="H65" s="4">
        <v>13000</v>
      </c>
    </row>
    <row r="66" spans="1:8" ht="14.25" customHeight="1">
      <c r="A66" s="300" t="s">
        <v>21</v>
      </c>
      <c r="B66" s="300"/>
      <c r="C66" s="300"/>
      <c r="D66" s="300"/>
      <c r="E66" s="300"/>
      <c r="F66" s="300"/>
      <c r="G66" s="300"/>
      <c r="H66" s="300"/>
    </row>
    <row r="67" spans="1:8" ht="14.25" customHeight="1">
      <c r="A67" s="297" t="s">
        <v>22</v>
      </c>
      <c r="B67" s="306"/>
      <c r="C67" s="306"/>
      <c r="D67" s="306"/>
      <c r="E67" s="306"/>
      <c r="F67" s="306"/>
      <c r="G67" s="306"/>
      <c r="H67" s="313"/>
    </row>
    <row r="68" spans="1:8" ht="14.25" customHeight="1">
      <c r="A68" s="2" t="s">
        <v>38</v>
      </c>
      <c r="B68" s="7"/>
      <c r="C68" s="7"/>
      <c r="D68" s="15"/>
      <c r="E68" s="12"/>
      <c r="F68" s="16"/>
      <c r="G68" s="8"/>
      <c r="H68" s="9"/>
    </row>
    <row r="69" spans="1:8" ht="14.25" customHeight="1">
      <c r="A69" s="6" t="s">
        <v>75</v>
      </c>
      <c r="B69" s="7">
        <v>22</v>
      </c>
      <c r="C69" s="7" t="s">
        <v>2</v>
      </c>
      <c r="D69" s="15">
        <v>153</v>
      </c>
      <c r="E69" s="12" t="s">
        <v>77</v>
      </c>
      <c r="F69" s="16">
        <v>5.45</v>
      </c>
      <c r="G69" s="8" t="s">
        <v>3</v>
      </c>
      <c r="H69" s="7">
        <f>B69*D69*F69</f>
        <v>18345</v>
      </c>
    </row>
    <row r="70" spans="1:8" ht="14.25" customHeight="1">
      <c r="A70" s="6" t="s">
        <v>76</v>
      </c>
      <c r="B70" s="7">
        <v>53</v>
      </c>
      <c r="C70" s="7" t="s">
        <v>2</v>
      </c>
      <c r="D70" s="15">
        <v>187</v>
      </c>
      <c r="E70" s="12" t="s">
        <v>77</v>
      </c>
      <c r="F70" s="16">
        <v>5.45</v>
      </c>
      <c r="G70" s="8" t="s">
        <v>3</v>
      </c>
      <c r="H70" s="7">
        <f>B70*D70*F70</f>
        <v>54015</v>
      </c>
    </row>
    <row r="71" spans="1:8" ht="14.25" customHeight="1">
      <c r="A71" s="2" t="s">
        <v>732</v>
      </c>
      <c r="B71" s="7"/>
      <c r="C71" s="7"/>
      <c r="D71" s="15"/>
      <c r="E71" s="12"/>
      <c r="F71" s="16"/>
      <c r="G71" s="8"/>
      <c r="H71" s="4">
        <f>SUM(H69:H70)</f>
        <v>72360</v>
      </c>
    </row>
    <row r="72" spans="1:8" ht="14.25" customHeight="1">
      <c r="A72" s="17" t="s">
        <v>81</v>
      </c>
      <c r="B72" s="7">
        <v>17</v>
      </c>
      <c r="C72" s="7" t="s">
        <v>2</v>
      </c>
      <c r="D72" s="15">
        <v>153</v>
      </c>
      <c r="E72" s="12" t="s">
        <v>23</v>
      </c>
      <c r="F72" s="16">
        <v>17</v>
      </c>
      <c r="G72" s="8" t="s">
        <v>3</v>
      </c>
      <c r="H72" s="9">
        <f>B72*D72*F72</f>
        <v>44217</v>
      </c>
    </row>
    <row r="73" spans="1:8" ht="14.25" customHeight="1">
      <c r="A73" s="17" t="s">
        <v>739</v>
      </c>
      <c r="B73" s="7">
        <v>9</v>
      </c>
      <c r="C73" s="7" t="s">
        <v>2</v>
      </c>
      <c r="D73" s="15">
        <v>68</v>
      </c>
      <c r="E73" s="12" t="s">
        <v>23</v>
      </c>
      <c r="F73" s="16">
        <v>17</v>
      </c>
      <c r="G73" s="8" t="s">
        <v>3</v>
      </c>
      <c r="H73" s="9">
        <f>B73*D73*F73</f>
        <v>10404</v>
      </c>
    </row>
    <row r="74" spans="1:8" ht="14.25" customHeight="1">
      <c r="A74" s="294" t="s">
        <v>41</v>
      </c>
      <c r="B74" s="295"/>
      <c r="C74" s="295"/>
      <c r="D74" s="295"/>
      <c r="E74" s="295"/>
      <c r="F74" s="295"/>
      <c r="G74" s="296"/>
      <c r="H74" s="4">
        <f>SUM(H71:H73)</f>
        <v>126981</v>
      </c>
    </row>
    <row r="75" spans="1:8" ht="14.25" customHeight="1">
      <c r="A75" s="297" t="s">
        <v>43</v>
      </c>
      <c r="B75" s="298"/>
      <c r="C75" s="298"/>
      <c r="D75" s="298"/>
      <c r="E75" s="298"/>
      <c r="F75" s="298"/>
      <c r="G75" s="298"/>
      <c r="H75" s="312"/>
    </row>
    <row r="76" spans="1:8" ht="14.25" customHeight="1">
      <c r="A76" s="1" t="s">
        <v>45</v>
      </c>
      <c r="B76" s="32">
        <v>75</v>
      </c>
      <c r="C76" s="33" t="s">
        <v>2</v>
      </c>
      <c r="D76" s="32">
        <v>0.07</v>
      </c>
      <c r="E76" s="33" t="s">
        <v>44</v>
      </c>
      <c r="F76" s="32">
        <v>120</v>
      </c>
      <c r="G76" s="8" t="s">
        <v>5</v>
      </c>
      <c r="H76" s="8">
        <f>B76*D76*F76</f>
        <v>630</v>
      </c>
    </row>
    <row r="77" spans="1:8" ht="14.25" customHeight="1">
      <c r="A77" s="2" t="s">
        <v>50</v>
      </c>
      <c r="B77" s="34">
        <f>H76</f>
        <v>630</v>
      </c>
      <c r="C77" s="33" t="s">
        <v>44</v>
      </c>
      <c r="D77" s="34">
        <v>2.5</v>
      </c>
      <c r="E77" s="33" t="s">
        <v>44</v>
      </c>
      <c r="F77" s="34">
        <v>4.5</v>
      </c>
      <c r="G77" s="8" t="s">
        <v>3</v>
      </c>
      <c r="H77" s="3">
        <f>B77/D77*F77</f>
        <v>1134</v>
      </c>
    </row>
    <row r="78" spans="1:8" ht="14.25" customHeight="1">
      <c r="A78" s="14"/>
      <c r="B78" s="31"/>
      <c r="C78" s="31"/>
      <c r="D78" s="306"/>
      <c r="E78" s="306"/>
      <c r="F78" s="31"/>
      <c r="G78" s="31"/>
      <c r="H78" s="18"/>
    </row>
    <row r="79" spans="1:8" ht="14.25" customHeight="1">
      <c r="A79" s="2" t="s">
        <v>24</v>
      </c>
      <c r="B79" s="4" t="s">
        <v>25</v>
      </c>
      <c r="C79" s="4"/>
      <c r="D79" s="314" t="s">
        <v>26</v>
      </c>
      <c r="E79" s="315"/>
      <c r="F79" s="19" t="s">
        <v>27</v>
      </c>
      <c r="G79" s="3"/>
      <c r="H79" s="5" t="s">
        <v>28</v>
      </c>
    </row>
    <row r="80" spans="1:8" ht="14.25" customHeight="1">
      <c r="A80" s="297" t="s">
        <v>79</v>
      </c>
      <c r="B80" s="299"/>
      <c r="C80" s="299"/>
      <c r="D80" s="299"/>
      <c r="E80" s="299"/>
      <c r="F80" s="299"/>
      <c r="G80" s="299"/>
      <c r="H80" s="365"/>
    </row>
    <row r="81" spans="1:9" ht="24" customHeight="1">
      <c r="A81" s="6" t="s">
        <v>79</v>
      </c>
      <c r="B81" s="7">
        <v>52</v>
      </c>
      <c r="C81" s="7" t="s">
        <v>80</v>
      </c>
      <c r="D81" s="303">
        <v>0.315</v>
      </c>
      <c r="E81" s="304"/>
      <c r="F81" s="8" t="s">
        <v>42</v>
      </c>
      <c r="G81" s="8"/>
      <c r="H81" s="8">
        <f>D81*B81</f>
        <v>16.38</v>
      </c>
      <c r="I81" s="189" t="s">
        <v>788</v>
      </c>
    </row>
    <row r="82" spans="1:8" ht="14.25" customHeight="1">
      <c r="A82" s="6"/>
      <c r="B82" s="8">
        <f>H81</f>
        <v>16.38</v>
      </c>
      <c r="C82" s="7" t="s">
        <v>42</v>
      </c>
      <c r="D82" s="20">
        <v>12</v>
      </c>
      <c r="E82" s="40" t="s">
        <v>46</v>
      </c>
      <c r="F82" s="8">
        <v>27.4</v>
      </c>
      <c r="G82" s="8" t="s">
        <v>3</v>
      </c>
      <c r="H82" s="3">
        <f>B82*D82*F82</f>
        <v>5385.74</v>
      </c>
    </row>
    <row r="83" spans="1:8" ht="14.25" customHeight="1">
      <c r="A83" s="6" t="s">
        <v>751</v>
      </c>
      <c r="B83" s="8">
        <v>8398</v>
      </c>
      <c r="C83" s="7" t="s">
        <v>80</v>
      </c>
      <c r="D83" s="40">
        <v>0.3318</v>
      </c>
      <c r="E83" s="54" t="s">
        <v>42</v>
      </c>
      <c r="F83" s="8">
        <v>27.4</v>
      </c>
      <c r="G83" s="8" t="s">
        <v>3</v>
      </c>
      <c r="H83" s="8">
        <f>B83*D83*F83</f>
        <v>76348.91</v>
      </c>
    </row>
    <row r="84" spans="1:8" ht="14.25" customHeight="1">
      <c r="A84" s="2" t="s">
        <v>29</v>
      </c>
      <c r="B84" s="7"/>
      <c r="C84" s="7"/>
      <c r="D84" s="303"/>
      <c r="E84" s="304"/>
      <c r="F84" s="8"/>
      <c r="G84" s="8"/>
      <c r="H84" s="4">
        <f>SUM(H81:H83)</f>
        <v>81751</v>
      </c>
    </row>
    <row r="85" spans="1:8" ht="14.25" customHeight="1">
      <c r="A85" s="297" t="s">
        <v>30</v>
      </c>
      <c r="B85" s="298"/>
      <c r="C85" s="298"/>
      <c r="D85" s="298"/>
      <c r="E85" s="298"/>
      <c r="F85" s="298"/>
      <c r="G85" s="298"/>
      <c r="H85" s="312"/>
    </row>
    <row r="86" spans="1:8" ht="14.25" customHeight="1">
      <c r="A86" s="6" t="s">
        <v>305</v>
      </c>
      <c r="B86" s="32">
        <v>100</v>
      </c>
      <c r="C86" s="33" t="s">
        <v>6</v>
      </c>
      <c r="D86" s="32"/>
      <c r="E86" s="33"/>
      <c r="F86" s="32">
        <v>10</v>
      </c>
      <c r="G86" s="33" t="s">
        <v>63</v>
      </c>
      <c r="H86" s="32">
        <f>B86*F86</f>
        <v>1000</v>
      </c>
    </row>
    <row r="87" spans="1:8" ht="14.25" customHeight="1">
      <c r="A87" s="6" t="s">
        <v>314</v>
      </c>
      <c r="B87" s="32">
        <v>50</v>
      </c>
      <c r="C87" s="33" t="s">
        <v>46</v>
      </c>
      <c r="D87" s="32"/>
      <c r="E87" s="33"/>
      <c r="F87" s="32">
        <v>50</v>
      </c>
      <c r="G87" s="33" t="s">
        <v>63</v>
      </c>
      <c r="H87" s="32">
        <f aca="true" t="shared" si="1" ref="H87:H97">B87*F87</f>
        <v>2500</v>
      </c>
    </row>
    <row r="88" spans="1:8" ht="14.25" customHeight="1">
      <c r="A88" s="6" t="s">
        <v>126</v>
      </c>
      <c r="B88" s="32">
        <v>5</v>
      </c>
      <c r="C88" s="33" t="s">
        <v>6</v>
      </c>
      <c r="D88" s="32"/>
      <c r="E88" s="33"/>
      <c r="F88" s="32">
        <v>20</v>
      </c>
      <c r="G88" s="33" t="s">
        <v>63</v>
      </c>
      <c r="H88" s="32">
        <f t="shared" si="1"/>
        <v>100</v>
      </c>
    </row>
    <row r="89" spans="1:8" ht="14.25" customHeight="1">
      <c r="A89" s="6" t="s">
        <v>200</v>
      </c>
      <c r="B89" s="32">
        <v>5</v>
      </c>
      <c r="C89" s="33" t="s">
        <v>6</v>
      </c>
      <c r="D89" s="32"/>
      <c r="E89" s="33"/>
      <c r="F89" s="32">
        <v>40</v>
      </c>
      <c r="G89" s="33" t="s">
        <v>63</v>
      </c>
      <c r="H89" s="32">
        <f t="shared" si="1"/>
        <v>200</v>
      </c>
    </row>
    <row r="90" spans="1:8" ht="14.25" customHeight="1">
      <c r="A90" s="6" t="s">
        <v>125</v>
      </c>
      <c r="B90" s="32">
        <v>12</v>
      </c>
      <c r="C90" s="33" t="s">
        <v>6</v>
      </c>
      <c r="D90" s="32"/>
      <c r="E90" s="33"/>
      <c r="F90" s="32">
        <v>55</v>
      </c>
      <c r="G90" s="33" t="s">
        <v>63</v>
      </c>
      <c r="H90" s="32">
        <f t="shared" si="1"/>
        <v>660</v>
      </c>
    </row>
    <row r="91" spans="1:8" ht="14.25" customHeight="1">
      <c r="A91" s="6" t="s">
        <v>315</v>
      </c>
      <c r="B91" s="32">
        <v>10</v>
      </c>
      <c r="C91" s="33" t="s">
        <v>6</v>
      </c>
      <c r="D91" s="32"/>
      <c r="E91" s="33"/>
      <c r="F91" s="32">
        <v>180</v>
      </c>
      <c r="G91" s="33" t="s">
        <v>63</v>
      </c>
      <c r="H91" s="32">
        <f t="shared" si="1"/>
        <v>1800</v>
      </c>
    </row>
    <row r="92" spans="1:8" ht="14.25" customHeight="1">
      <c r="A92" s="6" t="s">
        <v>230</v>
      </c>
      <c r="B92" s="32">
        <v>100</v>
      </c>
      <c r="C92" s="33" t="s">
        <v>6</v>
      </c>
      <c r="D92" s="32"/>
      <c r="E92" s="33"/>
      <c r="F92" s="32">
        <v>9</v>
      </c>
      <c r="G92" s="33" t="s">
        <v>63</v>
      </c>
      <c r="H92" s="32">
        <f t="shared" si="1"/>
        <v>900</v>
      </c>
    </row>
    <row r="93" spans="1:8" ht="14.25" customHeight="1">
      <c r="A93" s="6" t="s">
        <v>159</v>
      </c>
      <c r="B93" s="32">
        <v>5</v>
      </c>
      <c r="C93" s="33" t="s">
        <v>6</v>
      </c>
      <c r="D93" s="32"/>
      <c r="E93" s="33"/>
      <c r="F93" s="32">
        <v>120</v>
      </c>
      <c r="G93" s="33" t="s">
        <v>63</v>
      </c>
      <c r="H93" s="32">
        <f t="shared" si="1"/>
        <v>600</v>
      </c>
    </row>
    <row r="94" spans="1:8" ht="14.25" customHeight="1">
      <c r="A94" s="6" t="s">
        <v>98</v>
      </c>
      <c r="B94" s="32">
        <v>50</v>
      </c>
      <c r="C94" s="33" t="s">
        <v>6</v>
      </c>
      <c r="D94" s="32"/>
      <c r="E94" s="33"/>
      <c r="F94" s="32">
        <v>25</v>
      </c>
      <c r="G94" s="33" t="s">
        <v>63</v>
      </c>
      <c r="H94" s="32">
        <f t="shared" si="1"/>
        <v>1250</v>
      </c>
    </row>
    <row r="95" spans="1:8" ht="14.25" customHeight="1">
      <c r="A95" s="6" t="s">
        <v>198</v>
      </c>
      <c r="B95" s="32">
        <v>10</v>
      </c>
      <c r="C95" s="33" t="s">
        <v>6</v>
      </c>
      <c r="D95" s="32"/>
      <c r="E95" s="33"/>
      <c r="F95" s="32">
        <v>21</v>
      </c>
      <c r="G95" s="33" t="s">
        <v>63</v>
      </c>
      <c r="H95" s="32">
        <f t="shared" si="1"/>
        <v>210</v>
      </c>
    </row>
    <row r="96" spans="1:8" ht="14.25" customHeight="1">
      <c r="A96" s="6" t="s">
        <v>832</v>
      </c>
      <c r="B96" s="32">
        <v>5</v>
      </c>
      <c r="C96" s="33" t="s">
        <v>6</v>
      </c>
      <c r="D96" s="32"/>
      <c r="E96" s="33"/>
      <c r="F96" s="32">
        <v>40</v>
      </c>
      <c r="G96" s="33" t="s">
        <v>63</v>
      </c>
      <c r="H96" s="32">
        <f t="shared" si="1"/>
        <v>200</v>
      </c>
    </row>
    <row r="97" spans="1:8" ht="14.25" customHeight="1">
      <c r="A97" s="6" t="s">
        <v>316</v>
      </c>
      <c r="B97" s="32">
        <v>5</v>
      </c>
      <c r="C97" s="33" t="s">
        <v>6</v>
      </c>
      <c r="D97" s="32"/>
      <c r="E97" s="33"/>
      <c r="F97" s="32">
        <v>80</v>
      </c>
      <c r="G97" s="33" t="s">
        <v>63</v>
      </c>
      <c r="H97" s="32">
        <f t="shared" si="1"/>
        <v>400</v>
      </c>
    </row>
    <row r="98" spans="1:8" ht="14.25" customHeight="1">
      <c r="A98" s="6" t="s">
        <v>317</v>
      </c>
      <c r="B98" s="32">
        <v>8</v>
      </c>
      <c r="C98" s="33" t="s">
        <v>6</v>
      </c>
      <c r="D98" s="32"/>
      <c r="E98" s="33"/>
      <c r="F98" s="32">
        <v>120</v>
      </c>
      <c r="G98" s="33" t="s">
        <v>63</v>
      </c>
      <c r="H98" s="32">
        <v>10000</v>
      </c>
    </row>
    <row r="99" spans="1:8" ht="14.25" customHeight="1">
      <c r="A99" s="2" t="s">
        <v>753</v>
      </c>
      <c r="B99" s="4"/>
      <c r="C99" s="4"/>
      <c r="D99" s="375"/>
      <c r="E99" s="376"/>
      <c r="F99" s="3"/>
      <c r="G99" s="97"/>
      <c r="H99" s="78">
        <f>SUM(H86:H98)</f>
        <v>19820</v>
      </c>
    </row>
    <row r="100" spans="1:8" ht="14.25" customHeight="1">
      <c r="A100" s="2" t="s">
        <v>29</v>
      </c>
      <c r="B100" s="7"/>
      <c r="C100" s="7"/>
      <c r="D100" s="303"/>
      <c r="E100" s="304"/>
      <c r="F100" s="8"/>
      <c r="G100" s="8"/>
      <c r="H100" s="5">
        <v>19995</v>
      </c>
    </row>
    <row r="101" spans="1:8" ht="14.25" customHeight="1">
      <c r="A101" s="2" t="s">
        <v>745</v>
      </c>
      <c r="B101" s="7"/>
      <c r="C101" s="7"/>
      <c r="D101" s="303"/>
      <c r="E101" s="304"/>
      <c r="F101" s="8"/>
      <c r="G101" s="8"/>
      <c r="H101" s="5">
        <v>20000</v>
      </c>
    </row>
    <row r="102" spans="1:8" ht="14.25" customHeight="1">
      <c r="A102" s="297" t="s">
        <v>31</v>
      </c>
      <c r="B102" s="298"/>
      <c r="C102" s="298"/>
      <c r="D102" s="298"/>
      <c r="E102" s="298"/>
      <c r="F102" s="298"/>
      <c r="G102" s="298"/>
      <c r="H102" s="312"/>
    </row>
    <row r="103" spans="1:8" ht="14.25" customHeight="1">
      <c r="A103" s="6" t="s">
        <v>322</v>
      </c>
      <c r="B103" s="32">
        <v>5</v>
      </c>
      <c r="C103" s="33" t="s">
        <v>110</v>
      </c>
      <c r="D103" s="33"/>
      <c r="E103" s="33"/>
      <c r="F103" s="32">
        <v>380</v>
      </c>
      <c r="G103" s="33" t="s">
        <v>3</v>
      </c>
      <c r="H103" s="32">
        <f>B103*F103</f>
        <v>1900</v>
      </c>
    </row>
    <row r="104" spans="1:8" ht="14.25" customHeight="1">
      <c r="A104" s="6" t="s">
        <v>247</v>
      </c>
      <c r="B104" s="32">
        <v>9</v>
      </c>
      <c r="C104" s="33" t="s">
        <v>319</v>
      </c>
      <c r="D104" s="33"/>
      <c r="E104" s="33"/>
      <c r="F104" s="32">
        <v>1500</v>
      </c>
      <c r="G104" s="33" t="s">
        <v>3</v>
      </c>
      <c r="H104" s="32">
        <f>B104*F104</f>
        <v>13500</v>
      </c>
    </row>
    <row r="105" spans="1:8" ht="14.25" customHeight="1">
      <c r="A105" s="6" t="s">
        <v>320</v>
      </c>
      <c r="B105" s="32">
        <v>300</v>
      </c>
      <c r="C105" s="33" t="s">
        <v>6</v>
      </c>
      <c r="D105" s="33"/>
      <c r="E105" s="33"/>
      <c r="F105" s="32">
        <v>17</v>
      </c>
      <c r="G105" s="33" t="s">
        <v>3</v>
      </c>
      <c r="H105" s="32">
        <f>B105*F105</f>
        <v>5100</v>
      </c>
    </row>
    <row r="106" spans="1:8" ht="14.25" customHeight="1">
      <c r="A106" s="6" t="s">
        <v>313</v>
      </c>
      <c r="B106" s="32">
        <v>24</v>
      </c>
      <c r="C106" s="33" t="s">
        <v>20</v>
      </c>
      <c r="D106" s="33"/>
      <c r="E106" s="33"/>
      <c r="F106" s="32">
        <v>275</v>
      </c>
      <c r="G106" s="33" t="s">
        <v>3</v>
      </c>
      <c r="H106" s="32">
        <f>B106*F106</f>
        <v>6600</v>
      </c>
    </row>
    <row r="107" spans="1:8" ht="14.25" customHeight="1">
      <c r="A107" s="6" t="s">
        <v>321</v>
      </c>
      <c r="B107" s="32">
        <v>0.5</v>
      </c>
      <c r="C107" s="33" t="s">
        <v>181</v>
      </c>
      <c r="D107" s="33"/>
      <c r="E107" s="33"/>
      <c r="F107" s="32">
        <v>5800</v>
      </c>
      <c r="G107" s="33" t="s">
        <v>3</v>
      </c>
      <c r="H107" s="32">
        <f>B107*F107</f>
        <v>2900</v>
      </c>
    </row>
    <row r="108" spans="1:8" ht="14.25" customHeight="1">
      <c r="A108" s="2" t="s">
        <v>31</v>
      </c>
      <c r="B108" s="4"/>
      <c r="C108" s="4"/>
      <c r="D108" s="95"/>
      <c r="E108" s="95"/>
      <c r="F108" s="3"/>
      <c r="G108" s="3"/>
      <c r="H108" s="5">
        <f>SUM(H103:H107)</f>
        <v>30000</v>
      </c>
    </row>
    <row r="109" spans="1:8" ht="14.25" customHeight="1">
      <c r="A109" s="2" t="s">
        <v>29</v>
      </c>
      <c r="B109" s="7"/>
      <c r="C109" s="7"/>
      <c r="D109" s="302"/>
      <c r="E109" s="302"/>
      <c r="F109" s="8"/>
      <c r="G109" s="8"/>
      <c r="H109" s="5">
        <v>30077</v>
      </c>
    </row>
    <row r="110" spans="1:8" ht="14.25" customHeight="1">
      <c r="A110" s="2"/>
      <c r="B110" s="7"/>
      <c r="C110" s="7"/>
      <c r="D110" s="40"/>
      <c r="E110" s="40"/>
      <c r="F110" s="8"/>
      <c r="G110" s="8"/>
      <c r="H110" s="5"/>
    </row>
    <row r="111" spans="1:8" ht="14.25" customHeight="1">
      <c r="A111" s="144" t="s">
        <v>259</v>
      </c>
      <c r="B111" s="7"/>
      <c r="C111" s="7"/>
      <c r="D111" s="7"/>
      <c r="E111" s="7"/>
      <c r="F111" s="8"/>
      <c r="G111" s="8"/>
      <c r="H111" s="145">
        <f>H74+H77+H84+H99+H108</f>
        <v>259686</v>
      </c>
    </row>
    <row r="112" spans="1:8" ht="14.25" customHeight="1">
      <c r="A112" s="2" t="s">
        <v>406</v>
      </c>
      <c r="B112" s="7"/>
      <c r="C112" s="7"/>
      <c r="D112" s="7"/>
      <c r="E112" s="7"/>
      <c r="F112" s="8"/>
      <c r="G112" s="8"/>
      <c r="H112" s="4">
        <v>259000</v>
      </c>
    </row>
    <row r="113" spans="1:8" ht="14.25" customHeight="1">
      <c r="A113" s="46" t="s">
        <v>86</v>
      </c>
      <c r="B113" s="47"/>
      <c r="C113" s="47"/>
      <c r="D113" s="47"/>
      <c r="E113" s="47"/>
      <c r="F113" s="48"/>
      <c r="G113" s="48"/>
      <c r="H113" s="49">
        <f>H5+H11+H15+H23+H34+H46+H59+H64+111:111</f>
        <v>1422621</v>
      </c>
    </row>
    <row r="114" spans="1:10" ht="14.25" customHeight="1">
      <c r="A114" s="50" t="s">
        <v>87</v>
      </c>
      <c r="B114" s="47"/>
      <c r="C114" s="47"/>
      <c r="D114" s="47"/>
      <c r="E114" s="47"/>
      <c r="F114" s="48"/>
      <c r="G114" s="48"/>
      <c r="H114" s="49">
        <f>H6+H12+H16+H24+H35+H47+H60+H65+H112</f>
        <v>1423000</v>
      </c>
      <c r="I114" s="10"/>
      <c r="J114" s="22"/>
    </row>
    <row r="115" spans="1:10" ht="12.75" customHeight="1">
      <c r="A115" s="316" t="s">
        <v>61</v>
      </c>
      <c r="B115" s="330"/>
      <c r="C115" s="330"/>
      <c r="D115" s="330"/>
      <c r="E115" s="330"/>
      <c r="F115" s="330"/>
      <c r="G115" s="330"/>
      <c r="H115" s="330"/>
      <c r="I115" s="330"/>
      <c r="J115" s="330"/>
    </row>
    <row r="116" spans="1:7" ht="14.25" customHeight="1">
      <c r="A116" s="1" t="s">
        <v>62</v>
      </c>
      <c r="B116" s="1"/>
      <c r="C116" s="1"/>
      <c r="D116" s="1" t="s">
        <v>60</v>
      </c>
      <c r="E116" s="1"/>
      <c r="F116" s="1"/>
      <c r="G116" s="1" t="s">
        <v>756</v>
      </c>
    </row>
    <row r="117" spans="1:6" ht="14.25" customHeight="1">
      <c r="A117" s="25"/>
      <c r="B117" s="26"/>
      <c r="C117" s="26"/>
      <c r="D117" s="26"/>
      <c r="E117" s="11"/>
      <c r="F117" s="27"/>
    </row>
    <row r="118" spans="1:6" ht="14.25" customHeight="1">
      <c r="A118" s="26"/>
      <c r="B118" s="26"/>
      <c r="C118" s="26"/>
      <c r="D118" s="26"/>
      <c r="E118" s="11"/>
      <c r="F118" s="27"/>
    </row>
    <row r="119" spans="1:6" ht="14.25" customHeight="1">
      <c r="A119" s="26"/>
      <c r="B119" s="26"/>
      <c r="C119" s="26"/>
      <c r="D119" s="26"/>
      <c r="E119" s="11"/>
      <c r="F119" s="27"/>
    </row>
    <row r="120" spans="1:6" ht="14.25" customHeight="1">
      <c r="A120" s="26"/>
      <c r="B120" s="26"/>
      <c r="C120" s="26"/>
      <c r="D120" s="26"/>
      <c r="E120" s="11"/>
      <c r="F120" s="27"/>
    </row>
    <row r="121" spans="1:6" ht="14.25" customHeight="1">
      <c r="A121" s="26"/>
      <c r="B121" s="26"/>
      <c r="C121" s="26"/>
      <c r="D121" s="26"/>
      <c r="E121" s="11"/>
      <c r="F121" s="27"/>
    </row>
    <row r="122" spans="1:6" ht="14.25" customHeight="1">
      <c r="A122" s="26"/>
      <c r="B122" s="26"/>
      <c r="C122" s="26"/>
      <c r="D122" s="26"/>
      <c r="E122" s="11"/>
      <c r="F122" s="27"/>
    </row>
    <row r="123" spans="1:6" ht="14.25" customHeight="1">
      <c r="A123" s="26"/>
      <c r="B123" s="26"/>
      <c r="C123" s="26"/>
      <c r="D123" s="26"/>
      <c r="E123" s="11"/>
      <c r="F123" s="27"/>
    </row>
    <row r="124" spans="1:6" ht="14.25" customHeight="1">
      <c r="A124" s="26"/>
      <c r="B124" s="26"/>
      <c r="C124" s="26"/>
      <c r="D124" s="26"/>
      <c r="E124" s="11"/>
      <c r="F124" s="27"/>
    </row>
    <row r="125" spans="1:6" ht="14.25" customHeight="1">
      <c r="A125" s="26"/>
      <c r="B125" s="26"/>
      <c r="C125" s="26"/>
      <c r="D125" s="26"/>
      <c r="E125" s="11"/>
      <c r="F125" s="27"/>
    </row>
    <row r="126" spans="1:6" ht="14.25" customHeight="1">
      <c r="A126" s="26"/>
      <c r="B126" s="26"/>
      <c r="C126" s="26"/>
      <c r="D126" s="26"/>
      <c r="E126" s="11"/>
      <c r="F126" s="27"/>
    </row>
    <row r="127" spans="1:6" ht="14.25" customHeight="1">
      <c r="A127" s="26"/>
      <c r="B127" s="26"/>
      <c r="C127" s="26"/>
      <c r="D127" s="26"/>
      <c r="E127" s="11"/>
      <c r="F127" s="27"/>
    </row>
    <row r="128" spans="1:6" ht="14.25" customHeight="1">
      <c r="A128" s="28"/>
      <c r="B128" s="28"/>
      <c r="C128" s="26"/>
      <c r="D128" s="11"/>
      <c r="E128" s="11"/>
      <c r="F128" s="27"/>
    </row>
    <row r="129" spans="1:6" ht="14.25" customHeight="1">
      <c r="A129" s="29"/>
      <c r="B129" s="29"/>
      <c r="C129" s="29"/>
      <c r="D129" s="29"/>
      <c r="E129" s="11"/>
      <c r="F129" s="27"/>
    </row>
    <row r="130" spans="1:6" ht="14.25" customHeight="1">
      <c r="A130" s="30"/>
      <c r="B130" s="11"/>
      <c r="C130" s="11"/>
      <c r="D130" s="11"/>
      <c r="E130" s="11"/>
      <c r="F130" s="27"/>
    </row>
  </sheetData>
  <sheetProtection/>
  <mergeCells count="30">
    <mergeCell ref="A1:H1"/>
    <mergeCell ref="A115:J115"/>
    <mergeCell ref="D84:E84"/>
    <mergeCell ref="D109:E109"/>
    <mergeCell ref="A102:H102"/>
    <mergeCell ref="A18:H18"/>
    <mergeCell ref="D79:E79"/>
    <mergeCell ref="A80:H80"/>
    <mergeCell ref="A26:A28"/>
    <mergeCell ref="A75:H75"/>
    <mergeCell ref="A48:H48"/>
    <mergeCell ref="A61:H61"/>
    <mergeCell ref="A36:H36"/>
    <mergeCell ref="A3:H3"/>
    <mergeCell ref="A7:H7"/>
    <mergeCell ref="A13:H13"/>
    <mergeCell ref="C29:C31"/>
    <mergeCell ref="E29:E31"/>
    <mergeCell ref="A25:H25"/>
    <mergeCell ref="A29:A31"/>
    <mergeCell ref="D78:E78"/>
    <mergeCell ref="A2:H2"/>
    <mergeCell ref="D101:E101"/>
    <mergeCell ref="A66:H66"/>
    <mergeCell ref="A67:H67"/>
    <mergeCell ref="D100:E100"/>
    <mergeCell ref="D81:E81"/>
    <mergeCell ref="D99:E99"/>
    <mergeCell ref="A85:H85"/>
    <mergeCell ref="A74:G74"/>
  </mergeCells>
  <printOptions/>
  <pageMargins left="0.75" right="0.75" top="0.5" bottom="1" header="0.5" footer="0.5"/>
  <pageSetup horizontalDpi="600" verticalDpi="600" orientation="portrait" paperSize="9" scale="95" r:id="rId1"/>
  <rowBreaks count="1" manualBreakCount="1">
    <brk id="101" max="255" man="1"/>
  </rowBreaks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144"/>
  <sheetViews>
    <sheetView zoomScalePageLayoutView="0" workbookViewId="0" topLeftCell="A1">
      <selection activeCell="K81" sqref="K81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10.71093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596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2.5" customHeight="1">
      <c r="A4" s="6" t="s">
        <v>632</v>
      </c>
      <c r="B4" s="68">
        <v>5205</v>
      </c>
      <c r="C4" s="68" t="s">
        <v>3</v>
      </c>
      <c r="D4" s="68">
        <v>3.5</v>
      </c>
      <c r="E4" s="75" t="s">
        <v>796</v>
      </c>
      <c r="F4" s="68">
        <v>12</v>
      </c>
      <c r="G4" s="68" t="s">
        <v>4</v>
      </c>
      <c r="H4" s="68">
        <v>218610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218610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219000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14.25" customHeight="1">
      <c r="A11" s="6" t="s">
        <v>670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6" t="s">
        <v>669</v>
      </c>
      <c r="B12" s="68">
        <v>200</v>
      </c>
      <c r="C12" s="68" t="s">
        <v>3</v>
      </c>
      <c r="D12" s="68">
        <v>7</v>
      </c>
      <c r="E12" s="68" t="s">
        <v>5</v>
      </c>
      <c r="F12" s="68">
        <v>1</v>
      </c>
      <c r="G12" s="68" t="s">
        <v>2</v>
      </c>
      <c r="H12" s="68">
        <f>B12*D12*F12</f>
        <v>1400</v>
      </c>
    </row>
    <row r="13" spans="1:8" ht="14.25" customHeight="1">
      <c r="A13" s="2" t="s">
        <v>0</v>
      </c>
      <c r="B13" s="67"/>
      <c r="C13" s="67"/>
      <c r="D13" s="67"/>
      <c r="E13" s="67"/>
      <c r="F13" s="67"/>
      <c r="G13" s="67"/>
      <c r="H13" s="84">
        <f>H8+H9+H10+H11+H12</f>
        <v>6400</v>
      </c>
    </row>
    <row r="14" spans="1:8" ht="14.25" customHeight="1">
      <c r="A14" s="2" t="s">
        <v>256</v>
      </c>
      <c r="B14" s="67"/>
      <c r="C14" s="67"/>
      <c r="D14" s="67"/>
      <c r="E14" s="67"/>
      <c r="F14" s="67"/>
      <c r="G14" s="67"/>
      <c r="H14" s="84">
        <v>6000</v>
      </c>
    </row>
    <row r="15" spans="1:8" ht="14.25" customHeight="1">
      <c r="A15" s="282" t="s">
        <v>424</v>
      </c>
      <c r="B15" s="283"/>
      <c r="C15" s="283"/>
      <c r="D15" s="283"/>
      <c r="E15" s="283"/>
      <c r="F15" s="283"/>
      <c r="G15" s="283"/>
      <c r="H15" s="308"/>
    </row>
    <row r="16" spans="1:8" ht="14.25" customHeight="1">
      <c r="A16" s="75" t="s">
        <v>617</v>
      </c>
      <c r="B16" s="68">
        <v>117</v>
      </c>
      <c r="C16" s="68" t="s">
        <v>3</v>
      </c>
      <c r="D16" s="68">
        <v>1</v>
      </c>
      <c r="E16" s="68" t="s">
        <v>5</v>
      </c>
      <c r="F16" s="68">
        <v>1</v>
      </c>
      <c r="G16" s="68" t="s">
        <v>2</v>
      </c>
      <c r="H16" s="68">
        <f>B16</f>
        <v>117</v>
      </c>
    </row>
    <row r="17" spans="1:8" ht="14.25" customHeight="1">
      <c r="A17" s="6" t="s">
        <v>684</v>
      </c>
      <c r="B17" s="68">
        <v>400</v>
      </c>
      <c r="C17" s="68" t="s">
        <v>3</v>
      </c>
      <c r="D17" s="68">
        <v>2</v>
      </c>
      <c r="E17" s="68" t="s">
        <v>7</v>
      </c>
      <c r="F17" s="68">
        <v>1</v>
      </c>
      <c r="G17" s="68" t="s">
        <v>2</v>
      </c>
      <c r="H17" s="68">
        <f>B17*D17</f>
        <v>800</v>
      </c>
    </row>
    <row r="18" spans="1:8" ht="14.25" customHeight="1">
      <c r="A18" s="2" t="s">
        <v>616</v>
      </c>
      <c r="B18" s="68"/>
      <c r="C18" s="68"/>
      <c r="D18" s="68"/>
      <c r="E18" s="68"/>
      <c r="F18" s="68"/>
      <c r="G18" s="68"/>
      <c r="H18" s="84">
        <f>H16+H17</f>
        <v>917</v>
      </c>
    </row>
    <row r="19" spans="1:8" ht="14.25" customHeight="1">
      <c r="A19" s="2" t="s">
        <v>256</v>
      </c>
      <c r="B19" s="68"/>
      <c r="C19" s="68"/>
      <c r="D19" s="68"/>
      <c r="E19" s="68"/>
      <c r="F19" s="68"/>
      <c r="G19" s="68"/>
      <c r="H19" s="84">
        <v>1000</v>
      </c>
    </row>
    <row r="20" spans="1:8" ht="14.25" customHeight="1">
      <c r="A20" s="282" t="s">
        <v>665</v>
      </c>
      <c r="B20" s="283"/>
      <c r="C20" s="283"/>
      <c r="D20" s="283"/>
      <c r="E20" s="283"/>
      <c r="F20" s="283"/>
      <c r="G20" s="283"/>
      <c r="H20" s="308"/>
    </row>
    <row r="21" spans="1:8" ht="14.25" customHeight="1">
      <c r="A21" s="6" t="s">
        <v>632</v>
      </c>
      <c r="B21" s="67"/>
      <c r="C21" s="67"/>
      <c r="D21" s="67"/>
      <c r="E21" s="67"/>
      <c r="F21" s="67"/>
      <c r="G21" s="67"/>
      <c r="H21" s="68">
        <v>66020</v>
      </c>
    </row>
    <row r="22" spans="1:8" ht="14.25" customHeight="1">
      <c r="A22" s="2" t="s">
        <v>0</v>
      </c>
      <c r="B22" s="67"/>
      <c r="C22" s="67"/>
      <c r="D22" s="67"/>
      <c r="E22" s="67"/>
      <c r="F22" s="67"/>
      <c r="G22" s="67"/>
      <c r="H22" s="84">
        <v>66020</v>
      </c>
    </row>
    <row r="23" spans="1:8" ht="14.25" customHeight="1">
      <c r="A23" s="2" t="s">
        <v>256</v>
      </c>
      <c r="B23" s="67"/>
      <c r="C23" s="67"/>
      <c r="D23" s="67"/>
      <c r="E23" s="67"/>
      <c r="F23" s="67"/>
      <c r="G23" s="67"/>
      <c r="H23" s="84">
        <v>66000</v>
      </c>
    </row>
    <row r="24" spans="1:8" s="10" customFormat="1" ht="14.25" customHeight="1">
      <c r="A24" s="2" t="s">
        <v>668</v>
      </c>
      <c r="B24" s="67"/>
      <c r="C24" s="67"/>
      <c r="D24" s="67"/>
      <c r="E24" s="67"/>
      <c r="F24" s="67"/>
      <c r="G24" s="67"/>
      <c r="H24" s="84">
        <f>H4+H21</f>
        <v>284630</v>
      </c>
    </row>
    <row r="25" spans="1:8" s="10" customFormat="1" ht="14.25" customHeight="1">
      <c r="A25" s="2"/>
      <c r="B25" s="67"/>
      <c r="C25" s="67"/>
      <c r="D25" s="67"/>
      <c r="E25" s="67"/>
      <c r="F25" s="67"/>
      <c r="G25" s="67"/>
      <c r="H25" s="84"/>
    </row>
    <row r="26" spans="1:8" s="10" customFormat="1" ht="14.25" customHeight="1">
      <c r="A26" s="282" t="s">
        <v>8</v>
      </c>
      <c r="B26" s="283"/>
      <c r="C26" s="283"/>
      <c r="D26" s="283"/>
      <c r="E26" s="283"/>
      <c r="F26" s="283"/>
      <c r="G26" s="283"/>
      <c r="H26" s="308"/>
    </row>
    <row r="27" spans="1:8" s="10" customFormat="1" ht="14.25" customHeight="1">
      <c r="A27" s="285" t="s">
        <v>9</v>
      </c>
      <c r="B27" s="35">
        <v>950.4</v>
      </c>
      <c r="C27" s="8" t="s">
        <v>10</v>
      </c>
      <c r="D27" s="61">
        <v>1450.47</v>
      </c>
      <c r="E27" s="7" t="s">
        <v>3</v>
      </c>
      <c r="F27" s="8"/>
      <c r="G27" s="8"/>
      <c r="H27" s="9">
        <f>B27*D27</f>
        <v>1378526.688</v>
      </c>
    </row>
    <row r="28" spans="1:8" s="10" customFormat="1" ht="14.25" customHeight="1">
      <c r="A28" s="286"/>
      <c r="B28" s="35">
        <v>713.1</v>
      </c>
      <c r="C28" s="8"/>
      <c r="D28" s="61">
        <v>1623.8</v>
      </c>
      <c r="E28" s="7"/>
      <c r="F28" s="8"/>
      <c r="G28" s="8"/>
      <c r="H28" s="118">
        <f>B28*D28</f>
        <v>1157931.8</v>
      </c>
    </row>
    <row r="29" spans="1:8" s="10" customFormat="1" ht="14.25" customHeight="1">
      <c r="A29" s="287"/>
      <c r="B29" s="3">
        <f>B27+B28</f>
        <v>1663.5</v>
      </c>
      <c r="C29" s="8"/>
      <c r="D29" s="61"/>
      <c r="E29" s="7"/>
      <c r="F29" s="8"/>
      <c r="G29" s="8"/>
      <c r="H29" s="4">
        <f>H27+H28</f>
        <v>2536458</v>
      </c>
    </row>
    <row r="30" spans="1:8" s="10" customFormat="1" ht="14.25" customHeight="1">
      <c r="A30" s="285" t="s">
        <v>690</v>
      </c>
      <c r="B30" s="8">
        <v>490</v>
      </c>
      <c r="C30" s="288" t="s">
        <v>12</v>
      </c>
      <c r="D30" s="69">
        <v>26.62</v>
      </c>
      <c r="E30" s="291" t="s">
        <v>3</v>
      </c>
      <c r="F30" s="8"/>
      <c r="G30" s="8"/>
      <c r="H30" s="8">
        <f>B30*D30</f>
        <v>13043.8</v>
      </c>
    </row>
    <row r="31" spans="1:8" s="10" customFormat="1" ht="14.25" customHeight="1">
      <c r="A31" s="286"/>
      <c r="B31" s="8">
        <v>261</v>
      </c>
      <c r="C31" s="289"/>
      <c r="D31" s="72">
        <v>28.89</v>
      </c>
      <c r="E31" s="292"/>
      <c r="F31" s="8"/>
      <c r="G31" s="8"/>
      <c r="H31" s="8">
        <f>B31*D31</f>
        <v>7540.29</v>
      </c>
    </row>
    <row r="32" spans="1:8" s="10" customFormat="1" ht="14.25" customHeight="1">
      <c r="A32" s="287"/>
      <c r="B32" s="3">
        <f>B30+B31</f>
        <v>751</v>
      </c>
      <c r="C32" s="290"/>
      <c r="D32" s="69"/>
      <c r="E32" s="293"/>
      <c r="F32" s="8"/>
      <c r="G32" s="8"/>
      <c r="H32" s="4">
        <f>H30+H31</f>
        <v>20584</v>
      </c>
    </row>
    <row r="33" spans="1:8" s="10" customFormat="1" ht="14.25" customHeight="1">
      <c r="A33" s="6" t="s">
        <v>13</v>
      </c>
      <c r="B33" s="7">
        <v>67587</v>
      </c>
      <c r="C33" s="8" t="s">
        <v>14</v>
      </c>
      <c r="D33" s="8">
        <v>6.4</v>
      </c>
      <c r="E33" s="7" t="s">
        <v>3</v>
      </c>
      <c r="F33" s="8"/>
      <c r="G33" s="8"/>
      <c r="H33" s="7">
        <f>B33*D33</f>
        <v>432557</v>
      </c>
    </row>
    <row r="34" spans="1:8" s="10" customFormat="1" ht="14.25" customHeight="1">
      <c r="A34" s="6" t="s">
        <v>15</v>
      </c>
      <c r="B34" s="7">
        <v>25</v>
      </c>
      <c r="C34" s="8" t="s">
        <v>48</v>
      </c>
      <c r="D34" s="8">
        <v>976.35</v>
      </c>
      <c r="E34" s="7" t="s">
        <v>3</v>
      </c>
      <c r="F34" s="8"/>
      <c r="G34" s="8"/>
      <c r="H34" s="9">
        <f>B34*D34</f>
        <v>24408.75</v>
      </c>
    </row>
    <row r="35" spans="1:8" s="10" customFormat="1" ht="14.25" customHeight="1">
      <c r="A35" s="2" t="s">
        <v>0</v>
      </c>
      <c r="B35" s="3"/>
      <c r="C35" s="3"/>
      <c r="D35" s="4"/>
      <c r="E35" s="4"/>
      <c r="F35" s="3"/>
      <c r="G35" s="3"/>
      <c r="H35" s="4">
        <f>H29+H32+H33+H34</f>
        <v>3014008</v>
      </c>
    </row>
    <row r="36" spans="1:8" s="10" customFormat="1" ht="14.25" customHeight="1">
      <c r="A36" s="2" t="s">
        <v>256</v>
      </c>
      <c r="B36" s="3"/>
      <c r="C36" s="3"/>
      <c r="D36" s="4"/>
      <c r="E36" s="4"/>
      <c r="F36" s="3"/>
      <c r="G36" s="3"/>
      <c r="H36" s="4">
        <v>3014000</v>
      </c>
    </row>
    <row r="37" spans="1:8" s="10" customFormat="1" ht="14.25" customHeight="1">
      <c r="A37" s="282" t="s">
        <v>58</v>
      </c>
      <c r="B37" s="284"/>
      <c r="C37" s="284"/>
      <c r="D37" s="284"/>
      <c r="E37" s="284"/>
      <c r="F37" s="284"/>
      <c r="G37" s="284"/>
      <c r="H37" s="309"/>
    </row>
    <row r="38" spans="1:8" s="10" customFormat="1" ht="14.25" customHeight="1">
      <c r="A38" s="9" t="s">
        <v>16</v>
      </c>
      <c r="B38" s="12">
        <v>3286</v>
      </c>
      <c r="C38" s="12" t="s">
        <v>17</v>
      </c>
      <c r="D38" s="12">
        <v>0.7873</v>
      </c>
      <c r="E38" s="12" t="s">
        <v>3</v>
      </c>
      <c r="F38" s="12">
        <v>12</v>
      </c>
      <c r="G38" s="12" t="s">
        <v>4</v>
      </c>
      <c r="H38" s="13">
        <f>B38*D38*F38</f>
        <v>31045</v>
      </c>
    </row>
    <row r="39" spans="1:8" s="10" customFormat="1" ht="14.25" customHeight="1">
      <c r="A39" s="9" t="s">
        <v>18</v>
      </c>
      <c r="B39" s="5"/>
      <c r="C39" s="5"/>
      <c r="D39" s="12">
        <v>2422</v>
      </c>
      <c r="E39" s="12" t="s">
        <v>3</v>
      </c>
      <c r="F39" s="12">
        <v>12</v>
      </c>
      <c r="G39" s="12" t="s">
        <v>4</v>
      </c>
      <c r="H39" s="13">
        <f>D39*F39</f>
        <v>29064</v>
      </c>
    </row>
    <row r="40" spans="1:8" s="10" customFormat="1" ht="14.25" customHeight="1">
      <c r="A40" s="9" t="s">
        <v>34</v>
      </c>
      <c r="B40" s="5"/>
      <c r="C40" s="5"/>
      <c r="D40" s="24">
        <v>594.05</v>
      </c>
      <c r="E40" s="12" t="s">
        <v>3</v>
      </c>
      <c r="F40" s="12">
        <v>2</v>
      </c>
      <c r="G40" s="12" t="s">
        <v>7</v>
      </c>
      <c r="H40" s="13">
        <f>D40*F40</f>
        <v>1188</v>
      </c>
    </row>
    <row r="41" spans="1:8" s="10" customFormat="1" ht="14.25" customHeight="1">
      <c r="A41" s="6" t="s">
        <v>32</v>
      </c>
      <c r="B41" s="12"/>
      <c r="C41" s="12"/>
      <c r="D41" s="12">
        <v>20000</v>
      </c>
      <c r="E41" s="12" t="s">
        <v>3</v>
      </c>
      <c r="F41" s="12"/>
      <c r="G41" s="12"/>
      <c r="H41" s="12">
        <v>20000</v>
      </c>
    </row>
    <row r="42" spans="1:8" s="10" customFormat="1" ht="14.25" customHeight="1">
      <c r="A42" s="6" t="s">
        <v>52</v>
      </c>
      <c r="B42" s="12"/>
      <c r="C42" s="12"/>
      <c r="D42" s="12">
        <v>33000</v>
      </c>
      <c r="E42" s="12" t="s">
        <v>3</v>
      </c>
      <c r="F42" s="12"/>
      <c r="G42" s="12"/>
      <c r="H42" s="12">
        <v>33000</v>
      </c>
    </row>
    <row r="43" spans="1:8" s="10" customFormat="1" ht="14.25" customHeight="1">
      <c r="A43" s="6" t="s">
        <v>33</v>
      </c>
      <c r="B43" s="126">
        <v>177000</v>
      </c>
      <c r="C43" s="126" t="s">
        <v>795</v>
      </c>
      <c r="D43" s="12">
        <v>48000</v>
      </c>
      <c r="E43" s="12" t="s">
        <v>3</v>
      </c>
      <c r="F43" s="126" t="s">
        <v>794</v>
      </c>
      <c r="G43" s="12"/>
      <c r="H43" s="12">
        <f>48000+177000</f>
        <v>225000</v>
      </c>
    </row>
    <row r="44" spans="1:8" s="10" customFormat="1" ht="14.25" customHeight="1">
      <c r="A44" s="6" t="s">
        <v>655</v>
      </c>
      <c r="B44" s="12"/>
      <c r="C44" s="12"/>
      <c r="D44" s="12">
        <v>1200</v>
      </c>
      <c r="E44" s="39" t="s">
        <v>3</v>
      </c>
      <c r="F44" s="12">
        <v>12</v>
      </c>
      <c r="G44" s="39" t="s">
        <v>4</v>
      </c>
      <c r="H44" s="12">
        <f>D44*F44</f>
        <v>14400</v>
      </c>
    </row>
    <row r="45" spans="1:8" s="10" customFormat="1" ht="14.25" customHeight="1">
      <c r="A45" s="6" t="s">
        <v>70</v>
      </c>
      <c r="B45" s="12"/>
      <c r="C45" s="12"/>
      <c r="D45" s="12">
        <v>1500</v>
      </c>
      <c r="E45" s="39" t="s">
        <v>3</v>
      </c>
      <c r="F45" s="12">
        <v>12</v>
      </c>
      <c r="G45" s="39" t="s">
        <v>4</v>
      </c>
      <c r="H45" s="12">
        <f>D45*F45</f>
        <v>18000</v>
      </c>
    </row>
    <row r="46" spans="1:8" s="10" customFormat="1" ht="12.75">
      <c r="A46" s="6" t="s">
        <v>657</v>
      </c>
      <c r="B46" s="12"/>
      <c r="C46" s="12"/>
      <c r="D46" s="12">
        <v>4300</v>
      </c>
      <c r="E46" s="12" t="s">
        <v>63</v>
      </c>
      <c r="F46" s="12">
        <v>12</v>
      </c>
      <c r="G46" s="39" t="s">
        <v>4</v>
      </c>
      <c r="H46" s="12">
        <f>D46*F46</f>
        <v>51600</v>
      </c>
    </row>
    <row r="47" spans="1:8" s="10" customFormat="1" ht="14.25" customHeight="1">
      <c r="A47" s="2" t="s">
        <v>0</v>
      </c>
      <c r="B47" s="3"/>
      <c r="C47" s="3"/>
      <c r="D47" s="4"/>
      <c r="E47" s="4"/>
      <c r="F47" s="3"/>
      <c r="G47" s="3"/>
      <c r="H47" s="4">
        <f>SUM(H38:H46)</f>
        <v>423297</v>
      </c>
    </row>
    <row r="48" spans="1:8" s="10" customFormat="1" ht="14.25" customHeight="1">
      <c r="A48" s="2" t="s">
        <v>256</v>
      </c>
      <c r="B48" s="3"/>
      <c r="C48" s="3"/>
      <c r="D48" s="4"/>
      <c r="E48" s="4"/>
      <c r="F48" s="3"/>
      <c r="G48" s="3"/>
      <c r="H48" s="4">
        <f>246000+177000</f>
        <v>423000</v>
      </c>
    </row>
    <row r="49" spans="1:8" s="10" customFormat="1" ht="14.25" customHeight="1">
      <c r="A49" s="282" t="s">
        <v>59</v>
      </c>
      <c r="B49" s="298"/>
      <c r="C49" s="298"/>
      <c r="D49" s="298"/>
      <c r="E49" s="298"/>
      <c r="F49" s="298"/>
      <c r="G49" s="298"/>
      <c r="H49" s="312"/>
    </row>
    <row r="50" spans="1:8" s="10" customFormat="1" ht="27.75" customHeight="1">
      <c r="A50" s="6" t="s">
        <v>36</v>
      </c>
      <c r="B50" s="7">
        <v>17</v>
      </c>
      <c r="C50" s="7" t="s">
        <v>2</v>
      </c>
      <c r="D50" s="9">
        <v>100</v>
      </c>
      <c r="E50" s="9" t="s">
        <v>63</v>
      </c>
      <c r="F50" s="7"/>
      <c r="G50" s="7"/>
      <c r="H50" s="9">
        <f>B50*D50</f>
        <v>1700</v>
      </c>
    </row>
    <row r="51" spans="1:8" s="10" customFormat="1" ht="14.25" customHeight="1">
      <c r="A51" s="6" t="s">
        <v>35</v>
      </c>
      <c r="B51" s="7">
        <v>2</v>
      </c>
      <c r="C51" s="7" t="s">
        <v>2</v>
      </c>
      <c r="D51" s="7">
        <v>350</v>
      </c>
      <c r="E51" s="8" t="s">
        <v>3</v>
      </c>
      <c r="F51" s="8"/>
      <c r="G51" s="8"/>
      <c r="H51" s="9">
        <f>B51*D51</f>
        <v>700</v>
      </c>
    </row>
    <row r="52" spans="1:8" s="10" customFormat="1" ht="24" customHeight="1">
      <c r="A52" s="6" t="s">
        <v>73</v>
      </c>
      <c r="B52" s="7"/>
      <c r="C52" s="7"/>
      <c r="D52" s="7"/>
      <c r="E52" s="8"/>
      <c r="F52" s="8"/>
      <c r="G52" s="8"/>
      <c r="H52" s="9">
        <v>11000</v>
      </c>
    </row>
    <row r="53" spans="1:8" s="10" customFormat="1" ht="14.25" customHeight="1">
      <c r="A53" s="6" t="s">
        <v>625</v>
      </c>
      <c r="B53" s="7">
        <v>3</v>
      </c>
      <c r="C53" s="7" t="s">
        <v>2</v>
      </c>
      <c r="D53" s="7">
        <v>1000</v>
      </c>
      <c r="E53" s="8" t="s">
        <v>3</v>
      </c>
      <c r="F53" s="8"/>
      <c r="G53" s="8"/>
      <c r="H53" s="9">
        <f aca="true" t="shared" si="0" ref="H53:H58">B53*D53</f>
        <v>3000</v>
      </c>
    </row>
    <row r="54" spans="1:8" s="10" customFormat="1" ht="27.75" customHeight="1">
      <c r="A54" s="6" t="s">
        <v>626</v>
      </c>
      <c r="B54" s="7">
        <v>3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1500</v>
      </c>
    </row>
    <row r="55" spans="1:8" s="10" customFormat="1" ht="14.25" customHeight="1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s="10" customFormat="1" ht="28.5" customHeight="1">
      <c r="A56" s="6" t="s">
        <v>629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s="10" customFormat="1" ht="14.25" customHeight="1">
      <c r="A57" s="6" t="s">
        <v>627</v>
      </c>
      <c r="B57" s="7">
        <v>1</v>
      </c>
      <c r="C57" s="8" t="s">
        <v>2</v>
      </c>
      <c r="D57" s="7">
        <v>1000</v>
      </c>
      <c r="E57" s="8" t="s">
        <v>3</v>
      </c>
      <c r="F57" s="8"/>
      <c r="G57" s="8"/>
      <c r="H57" s="9">
        <f t="shared" si="0"/>
        <v>1000</v>
      </c>
    </row>
    <row r="58" spans="1:8" s="10" customFormat="1" ht="24" customHeight="1">
      <c r="A58" s="6" t="s">
        <v>714</v>
      </c>
      <c r="B58" s="7">
        <v>1</v>
      </c>
      <c r="C58" s="8" t="s">
        <v>2</v>
      </c>
      <c r="D58" s="8">
        <v>2880</v>
      </c>
      <c r="E58" s="8" t="s">
        <v>3</v>
      </c>
      <c r="F58" s="8"/>
      <c r="G58" s="8"/>
      <c r="H58" s="9">
        <f t="shared" si="0"/>
        <v>2880</v>
      </c>
    </row>
    <row r="59" spans="1:8" s="10" customFormat="1" ht="14.25" customHeight="1">
      <c r="A59" s="6" t="s">
        <v>721</v>
      </c>
      <c r="B59" s="7">
        <v>1</v>
      </c>
      <c r="C59" s="8" t="s">
        <v>2</v>
      </c>
      <c r="D59" s="8">
        <v>600</v>
      </c>
      <c r="E59" s="8" t="s">
        <v>3</v>
      </c>
      <c r="F59" s="8">
        <v>4</v>
      </c>
      <c r="G59" s="8" t="s">
        <v>5</v>
      </c>
      <c r="H59" s="9">
        <f>B59*D59*F59</f>
        <v>2400</v>
      </c>
    </row>
    <row r="60" spans="1:10" ht="14.25" customHeight="1">
      <c r="A60" s="2" t="s">
        <v>0</v>
      </c>
      <c r="B60" s="3"/>
      <c r="C60" s="3"/>
      <c r="D60" s="4"/>
      <c r="E60" s="4"/>
      <c r="F60" s="3"/>
      <c r="G60" s="3"/>
      <c r="H60" s="4">
        <f>SUM(H50:H59)</f>
        <v>29880</v>
      </c>
      <c r="I60" s="22"/>
      <c r="J60" s="22"/>
    </row>
    <row r="61" spans="1:10" ht="14.25" customHeight="1">
      <c r="A61" s="2" t="s">
        <v>256</v>
      </c>
      <c r="B61" s="3"/>
      <c r="C61" s="3"/>
      <c r="D61" s="4"/>
      <c r="E61" s="4"/>
      <c r="F61" s="3"/>
      <c r="G61" s="3"/>
      <c r="H61" s="4">
        <v>30000</v>
      </c>
      <c r="I61" s="22"/>
      <c r="J61" s="22"/>
    </row>
    <row r="62" spans="1:8" ht="14.25" customHeight="1">
      <c r="A62" s="282" t="s">
        <v>19</v>
      </c>
      <c r="B62" s="283"/>
      <c r="C62" s="283"/>
      <c r="D62" s="283"/>
      <c r="E62" s="283"/>
      <c r="F62" s="283"/>
      <c r="G62" s="283"/>
      <c r="H62" s="283"/>
    </row>
    <row r="63" spans="1:8" ht="14.25" customHeight="1">
      <c r="A63" s="6" t="s">
        <v>37</v>
      </c>
      <c r="B63" s="7">
        <v>10</v>
      </c>
      <c r="C63" s="7" t="s">
        <v>2</v>
      </c>
      <c r="D63" s="7"/>
      <c r="E63" s="7"/>
      <c r="F63" s="8">
        <v>736</v>
      </c>
      <c r="G63" s="8" t="s">
        <v>3</v>
      </c>
      <c r="H63" s="9">
        <f>B63*F63</f>
        <v>7360</v>
      </c>
    </row>
    <row r="64" spans="1:8" s="10" customFormat="1" ht="24" customHeight="1">
      <c r="A64" s="6" t="s">
        <v>257</v>
      </c>
      <c r="B64" s="8">
        <v>4</v>
      </c>
      <c r="C64" s="7" t="s">
        <v>20</v>
      </c>
      <c r="D64" s="7"/>
      <c r="E64" s="7"/>
      <c r="F64" s="8">
        <v>368.45</v>
      </c>
      <c r="G64" s="8" t="s">
        <v>3</v>
      </c>
      <c r="H64" s="7">
        <f>B64*F64</f>
        <v>1474</v>
      </c>
    </row>
    <row r="65" spans="1:8" s="10" customFormat="1" ht="14.25" customHeight="1">
      <c r="A65" s="2" t="s">
        <v>0</v>
      </c>
      <c r="B65" s="4"/>
      <c r="C65" s="4"/>
      <c r="D65" s="4"/>
      <c r="E65" s="4"/>
      <c r="F65" s="3"/>
      <c r="G65" s="3"/>
      <c r="H65" s="4">
        <f>SUM(H63:H64)</f>
        <v>8834</v>
      </c>
    </row>
    <row r="66" spans="1:8" s="10" customFormat="1" ht="14.25" customHeight="1">
      <c r="A66" s="2" t="s">
        <v>256</v>
      </c>
      <c r="B66" s="4"/>
      <c r="C66" s="4"/>
      <c r="D66" s="4"/>
      <c r="E66" s="4"/>
      <c r="F66" s="3"/>
      <c r="G66" s="3"/>
      <c r="H66" s="4">
        <v>9000</v>
      </c>
    </row>
    <row r="67" spans="1:8" s="10" customFormat="1" ht="14.25" customHeight="1">
      <c r="A67" s="326" t="s">
        <v>624</v>
      </c>
      <c r="B67" s="326"/>
      <c r="C67" s="326"/>
      <c r="D67" s="326"/>
      <c r="E67" s="326"/>
      <c r="F67" s="326"/>
      <c r="G67" s="326"/>
      <c r="H67" s="326"/>
    </row>
    <row r="68" spans="1:8" s="10" customFormat="1" ht="14.25" customHeight="1">
      <c r="A68" s="6" t="s">
        <v>710</v>
      </c>
      <c r="B68" s="63">
        <v>1</v>
      </c>
      <c r="C68" s="63" t="s">
        <v>6</v>
      </c>
      <c r="D68" s="63"/>
      <c r="E68" s="63"/>
      <c r="F68" s="70">
        <v>25000</v>
      </c>
      <c r="G68" s="70"/>
      <c r="H68" s="63">
        <f>F68</f>
        <v>25000</v>
      </c>
    </row>
    <row r="69" spans="1:8" s="10" customFormat="1" ht="14.25" customHeight="1">
      <c r="A69" s="2" t="s">
        <v>616</v>
      </c>
      <c r="B69" s="4"/>
      <c r="C69" s="4"/>
      <c r="D69" s="4"/>
      <c r="E69" s="4"/>
      <c r="F69" s="3"/>
      <c r="G69" s="3"/>
      <c r="H69" s="4">
        <f>H68</f>
        <v>25000</v>
      </c>
    </row>
    <row r="70" spans="1:8" s="10" customFormat="1" ht="14.25" customHeight="1">
      <c r="A70" s="2" t="s">
        <v>256</v>
      </c>
      <c r="B70" s="4"/>
      <c r="C70" s="4"/>
      <c r="D70" s="4"/>
      <c r="E70" s="4"/>
      <c r="F70" s="3"/>
      <c r="G70" s="3"/>
      <c r="H70" s="4">
        <v>25000</v>
      </c>
    </row>
    <row r="71" spans="1:8" ht="14.25" customHeight="1">
      <c r="A71" s="300" t="s">
        <v>21</v>
      </c>
      <c r="B71" s="300"/>
      <c r="C71" s="300"/>
      <c r="D71" s="300"/>
      <c r="E71" s="300"/>
      <c r="F71" s="300"/>
      <c r="G71" s="300"/>
      <c r="H71" s="300"/>
    </row>
    <row r="72" spans="1:8" ht="14.25" customHeight="1">
      <c r="A72" s="297" t="s">
        <v>22</v>
      </c>
      <c r="B72" s="306"/>
      <c r="C72" s="306"/>
      <c r="D72" s="306"/>
      <c r="E72" s="306"/>
      <c r="F72" s="306"/>
      <c r="G72" s="306"/>
      <c r="H72" s="313"/>
    </row>
    <row r="73" spans="1:8" ht="14.25" customHeight="1">
      <c r="A73" s="2" t="s">
        <v>38</v>
      </c>
      <c r="B73" s="7"/>
      <c r="C73" s="7"/>
      <c r="D73" s="15"/>
      <c r="E73" s="12"/>
      <c r="F73" s="16"/>
      <c r="G73" s="8"/>
      <c r="H73" s="9"/>
    </row>
    <row r="74" spans="1:8" ht="14.25" customHeight="1">
      <c r="A74" s="6" t="s">
        <v>75</v>
      </c>
      <c r="B74" s="7">
        <v>30</v>
      </c>
      <c r="C74" s="7" t="s">
        <v>2</v>
      </c>
      <c r="D74" s="15">
        <v>153</v>
      </c>
      <c r="E74" s="12" t="s">
        <v>77</v>
      </c>
      <c r="F74" s="16">
        <v>5.45</v>
      </c>
      <c r="G74" s="8" t="s">
        <v>3</v>
      </c>
      <c r="H74" s="9">
        <f>B74*D74*F74</f>
        <v>25015.5</v>
      </c>
    </row>
    <row r="75" spans="1:8" ht="14.25" customHeight="1">
      <c r="A75" s="6" t="s">
        <v>76</v>
      </c>
      <c r="B75" s="7">
        <v>57</v>
      </c>
      <c r="C75" s="7" t="s">
        <v>2</v>
      </c>
      <c r="D75" s="15">
        <v>187</v>
      </c>
      <c r="E75" s="12" t="s">
        <v>77</v>
      </c>
      <c r="F75" s="16">
        <v>5.45</v>
      </c>
      <c r="G75" s="8" t="s">
        <v>3</v>
      </c>
      <c r="H75" s="7">
        <f>B75*D75*F75</f>
        <v>58092</v>
      </c>
    </row>
    <row r="76" spans="1:8" ht="14.25" customHeight="1">
      <c r="A76" s="2" t="s">
        <v>732</v>
      </c>
      <c r="B76" s="7"/>
      <c r="C76" s="7"/>
      <c r="D76" s="15"/>
      <c r="E76" s="12"/>
      <c r="F76" s="16"/>
      <c r="G76" s="8"/>
      <c r="H76" s="4">
        <f>SUM(H74:H75)</f>
        <v>83108</v>
      </c>
    </row>
    <row r="77" spans="1:8" ht="14.25" customHeight="1">
      <c r="A77" s="17" t="s">
        <v>81</v>
      </c>
      <c r="B77" s="7">
        <v>8</v>
      </c>
      <c r="C77" s="7" t="s">
        <v>2</v>
      </c>
      <c r="D77" s="15">
        <v>153</v>
      </c>
      <c r="E77" s="12" t="s">
        <v>23</v>
      </c>
      <c r="F77" s="16">
        <v>17</v>
      </c>
      <c r="G77" s="8" t="s">
        <v>3</v>
      </c>
      <c r="H77" s="9">
        <f>B77*D77*F77</f>
        <v>20808</v>
      </c>
    </row>
    <row r="78" spans="1:8" ht="14.25" customHeight="1">
      <c r="A78" s="17" t="s">
        <v>741</v>
      </c>
      <c r="B78" s="7">
        <v>11</v>
      </c>
      <c r="C78" s="7" t="s">
        <v>2</v>
      </c>
      <c r="D78" s="15">
        <v>68</v>
      </c>
      <c r="E78" s="12" t="s">
        <v>23</v>
      </c>
      <c r="F78" s="16">
        <v>17</v>
      </c>
      <c r="G78" s="8" t="s">
        <v>3</v>
      </c>
      <c r="H78" s="9">
        <f>B78*D78*F78</f>
        <v>12716</v>
      </c>
    </row>
    <row r="79" spans="1:8" ht="14.25" customHeight="1">
      <c r="A79" s="17" t="s">
        <v>39</v>
      </c>
      <c r="B79" s="7">
        <v>5</v>
      </c>
      <c r="C79" s="7" t="s">
        <v>2</v>
      </c>
      <c r="D79" s="15">
        <v>935</v>
      </c>
      <c r="E79" s="12" t="s">
        <v>23</v>
      </c>
      <c r="F79" s="16">
        <v>7.1</v>
      </c>
      <c r="G79" s="8" t="s">
        <v>3</v>
      </c>
      <c r="H79" s="7">
        <f>D79*F79</f>
        <v>6639</v>
      </c>
    </row>
    <row r="80" spans="1:8" ht="14.25" customHeight="1">
      <c r="A80" s="6" t="s">
        <v>84</v>
      </c>
      <c r="B80" s="7">
        <v>17</v>
      </c>
      <c r="C80" s="7" t="s">
        <v>2</v>
      </c>
      <c r="D80" s="15">
        <v>4233</v>
      </c>
      <c r="E80" s="12" t="s">
        <v>23</v>
      </c>
      <c r="F80" s="16">
        <v>102.9</v>
      </c>
      <c r="G80" s="8" t="s">
        <v>3</v>
      </c>
      <c r="H80" s="9">
        <f>D80*F80</f>
        <v>435575.7</v>
      </c>
    </row>
    <row r="81" spans="1:8" ht="14.25" customHeight="1">
      <c r="A81" s="6" t="s">
        <v>49</v>
      </c>
      <c r="B81" s="7">
        <v>17</v>
      </c>
      <c r="C81" s="7" t="s">
        <v>2</v>
      </c>
      <c r="D81" s="15">
        <v>11</v>
      </c>
      <c r="E81" s="12" t="s">
        <v>842</v>
      </c>
      <c r="F81" s="16">
        <v>130</v>
      </c>
      <c r="G81" s="8" t="s">
        <v>3</v>
      </c>
      <c r="H81" s="9">
        <v>24310</v>
      </c>
    </row>
    <row r="82" spans="1:8" ht="14.25" customHeight="1">
      <c r="A82" s="41" t="s">
        <v>40</v>
      </c>
      <c r="B82" s="7">
        <v>39</v>
      </c>
      <c r="C82" s="7" t="s">
        <v>2</v>
      </c>
      <c r="D82" s="15">
        <v>5</v>
      </c>
      <c r="E82" s="12" t="s">
        <v>23</v>
      </c>
      <c r="F82" s="16">
        <v>170</v>
      </c>
      <c r="G82" s="8" t="s">
        <v>3</v>
      </c>
      <c r="H82" s="9">
        <f>B82*D82*F82</f>
        <v>33150</v>
      </c>
    </row>
    <row r="83" spans="1:8" ht="14.25" customHeight="1">
      <c r="A83" s="41" t="s">
        <v>85</v>
      </c>
      <c r="B83" s="7"/>
      <c r="C83" s="7"/>
      <c r="D83" s="15"/>
      <c r="E83" s="12"/>
      <c r="F83" s="16"/>
      <c r="G83" s="8"/>
      <c r="H83" s="9">
        <v>13905</v>
      </c>
    </row>
    <row r="84" spans="1:8" ht="14.25" customHeight="1">
      <c r="A84" s="294" t="s">
        <v>41</v>
      </c>
      <c r="B84" s="295"/>
      <c r="C84" s="295"/>
      <c r="D84" s="295"/>
      <c r="E84" s="295"/>
      <c r="F84" s="295"/>
      <c r="G84" s="296"/>
      <c r="H84" s="4">
        <f>SUM(H76:H83)</f>
        <v>630212</v>
      </c>
    </row>
    <row r="85" spans="1:8" ht="14.25" customHeight="1">
      <c r="A85" s="297" t="s">
        <v>43</v>
      </c>
      <c r="B85" s="298"/>
      <c r="C85" s="298"/>
      <c r="D85" s="298"/>
      <c r="E85" s="298"/>
      <c r="F85" s="298"/>
      <c r="G85" s="298"/>
      <c r="H85" s="312"/>
    </row>
    <row r="86" spans="1:8" ht="14.25" customHeight="1">
      <c r="A86" s="1" t="s">
        <v>45</v>
      </c>
      <c r="B86" s="32">
        <v>87</v>
      </c>
      <c r="C86" s="33" t="s">
        <v>2</v>
      </c>
      <c r="D86" s="32">
        <v>0.07</v>
      </c>
      <c r="E86" s="33" t="s">
        <v>44</v>
      </c>
      <c r="F86" s="32">
        <v>120</v>
      </c>
      <c r="G86" s="8" t="s">
        <v>5</v>
      </c>
      <c r="H86" s="8">
        <f>B86*D86*F86</f>
        <v>730.8</v>
      </c>
    </row>
    <row r="87" spans="1:8" ht="14.25" customHeight="1">
      <c r="A87" s="2" t="s">
        <v>50</v>
      </c>
      <c r="B87" s="34">
        <f>H86</f>
        <v>730.8</v>
      </c>
      <c r="C87" s="33" t="s">
        <v>44</v>
      </c>
      <c r="D87" s="34">
        <v>2.5</v>
      </c>
      <c r="E87" s="33" t="s">
        <v>44</v>
      </c>
      <c r="F87" s="34">
        <v>4.5</v>
      </c>
      <c r="G87" s="8" t="s">
        <v>3</v>
      </c>
      <c r="H87" s="4">
        <f>B87/D87*F87</f>
        <v>1315</v>
      </c>
    </row>
    <row r="88" spans="1:8" ht="14.25" customHeight="1">
      <c r="A88" s="14"/>
      <c r="B88" s="31"/>
      <c r="C88" s="31"/>
      <c r="D88" s="306"/>
      <c r="E88" s="306"/>
      <c r="F88" s="31"/>
      <c r="G88" s="31"/>
      <c r="H88" s="18"/>
    </row>
    <row r="89" spans="1:8" ht="14.25" customHeight="1">
      <c r="A89" s="2" t="s">
        <v>24</v>
      </c>
      <c r="B89" s="4" t="s">
        <v>25</v>
      </c>
      <c r="C89" s="4"/>
      <c r="D89" s="314" t="s">
        <v>26</v>
      </c>
      <c r="E89" s="315"/>
      <c r="F89" s="19" t="s">
        <v>27</v>
      </c>
      <c r="G89" s="3"/>
      <c r="H89" s="5" t="s">
        <v>28</v>
      </c>
    </row>
    <row r="90" spans="1:8" ht="14.25" customHeight="1">
      <c r="A90" s="297" t="s">
        <v>30</v>
      </c>
      <c r="B90" s="298"/>
      <c r="C90" s="298"/>
      <c r="D90" s="298"/>
      <c r="E90" s="298"/>
      <c r="F90" s="298"/>
      <c r="G90" s="298"/>
      <c r="H90" s="312"/>
    </row>
    <row r="91" spans="1:8" ht="14.25" customHeight="1">
      <c r="A91" s="6" t="s">
        <v>121</v>
      </c>
      <c r="B91" s="32">
        <v>40</v>
      </c>
      <c r="C91" s="33" t="s">
        <v>6</v>
      </c>
      <c r="D91" s="33"/>
      <c r="E91" s="33"/>
      <c r="F91" s="32">
        <v>210</v>
      </c>
      <c r="G91" s="33" t="s">
        <v>3</v>
      </c>
      <c r="H91" s="32">
        <f>B91*F91</f>
        <v>8400</v>
      </c>
    </row>
    <row r="92" spans="1:8" ht="14.25" customHeight="1">
      <c r="A92" s="6" t="s">
        <v>122</v>
      </c>
      <c r="B92" s="32">
        <v>5</v>
      </c>
      <c r="C92" s="33" t="s">
        <v>6</v>
      </c>
      <c r="D92" s="32">
        <v>9</v>
      </c>
      <c r="E92" s="33" t="s">
        <v>4</v>
      </c>
      <c r="F92" s="32">
        <v>8</v>
      </c>
      <c r="G92" s="33" t="s">
        <v>3</v>
      </c>
      <c r="H92" s="32">
        <f aca="true" t="shared" si="1" ref="H92:H97">B92*D92*F92</f>
        <v>360</v>
      </c>
    </row>
    <row r="93" spans="1:8" ht="14.25" customHeight="1">
      <c r="A93" s="6" t="s">
        <v>100</v>
      </c>
      <c r="B93" s="32">
        <v>5</v>
      </c>
      <c r="C93" s="33" t="s">
        <v>6</v>
      </c>
      <c r="D93" s="32">
        <v>9</v>
      </c>
      <c r="E93" s="33" t="s">
        <v>4</v>
      </c>
      <c r="F93" s="32">
        <v>10.5</v>
      </c>
      <c r="G93" s="33" t="s">
        <v>3</v>
      </c>
      <c r="H93" s="32">
        <f t="shared" si="1"/>
        <v>472.5</v>
      </c>
    </row>
    <row r="94" spans="1:8" ht="14.25" customHeight="1">
      <c r="A94" s="6" t="s">
        <v>123</v>
      </c>
      <c r="B94" s="32">
        <v>4</v>
      </c>
      <c r="C94" s="33" t="s">
        <v>6</v>
      </c>
      <c r="D94" s="32">
        <v>9</v>
      </c>
      <c r="E94" s="33" t="s">
        <v>4</v>
      </c>
      <c r="F94" s="32">
        <v>12</v>
      </c>
      <c r="G94" s="33" t="s">
        <v>3</v>
      </c>
      <c r="H94" s="32">
        <f t="shared" si="1"/>
        <v>432</v>
      </c>
    </row>
    <row r="95" spans="1:8" ht="14.25" customHeight="1">
      <c r="A95" s="6" t="s">
        <v>124</v>
      </c>
      <c r="B95" s="32">
        <v>15</v>
      </c>
      <c r="C95" s="33" t="s">
        <v>6</v>
      </c>
      <c r="D95" s="32">
        <v>9</v>
      </c>
      <c r="E95" s="33" t="s">
        <v>4</v>
      </c>
      <c r="F95" s="32">
        <v>33</v>
      </c>
      <c r="G95" s="33" t="s">
        <v>3</v>
      </c>
      <c r="H95" s="32">
        <f t="shared" si="1"/>
        <v>4455</v>
      </c>
    </row>
    <row r="96" spans="1:8" ht="14.25" customHeight="1">
      <c r="A96" s="6" t="s">
        <v>125</v>
      </c>
      <c r="B96" s="32">
        <v>12</v>
      </c>
      <c r="C96" s="33" t="s">
        <v>6</v>
      </c>
      <c r="D96" s="32">
        <v>9</v>
      </c>
      <c r="E96" s="33" t="s">
        <v>4</v>
      </c>
      <c r="F96" s="32">
        <v>35</v>
      </c>
      <c r="G96" s="33" t="s">
        <v>3</v>
      </c>
      <c r="H96" s="32">
        <f t="shared" si="1"/>
        <v>3780</v>
      </c>
    </row>
    <row r="97" spans="1:8" ht="14.25" customHeight="1">
      <c r="A97" s="6" t="s">
        <v>126</v>
      </c>
      <c r="B97" s="32">
        <v>6</v>
      </c>
      <c r="C97" s="33" t="s">
        <v>6</v>
      </c>
      <c r="D97" s="32">
        <v>9</v>
      </c>
      <c r="E97" s="33" t="s">
        <v>4</v>
      </c>
      <c r="F97" s="32">
        <v>28</v>
      </c>
      <c r="G97" s="33" t="s">
        <v>3</v>
      </c>
      <c r="H97" s="32">
        <f t="shared" si="1"/>
        <v>1512</v>
      </c>
    </row>
    <row r="98" spans="1:8" ht="14.25" customHeight="1">
      <c r="A98" s="6" t="s">
        <v>127</v>
      </c>
      <c r="B98" s="32">
        <v>100</v>
      </c>
      <c r="C98" s="33" t="s">
        <v>46</v>
      </c>
      <c r="D98" s="32"/>
      <c r="E98" s="33"/>
      <c r="F98" s="32">
        <v>35</v>
      </c>
      <c r="G98" s="33" t="s">
        <v>3</v>
      </c>
      <c r="H98" s="32">
        <f>B98*F98</f>
        <v>3500</v>
      </c>
    </row>
    <row r="99" spans="1:8" ht="14.25" customHeight="1">
      <c r="A99" s="6" t="s">
        <v>107</v>
      </c>
      <c r="B99" s="32">
        <v>2</v>
      </c>
      <c r="C99" s="33" t="s">
        <v>6</v>
      </c>
      <c r="D99" s="32"/>
      <c r="E99" s="33"/>
      <c r="F99" s="32">
        <v>502</v>
      </c>
      <c r="G99" s="33" t="s">
        <v>3</v>
      </c>
      <c r="H99" s="32">
        <f>B99*F99</f>
        <v>1004</v>
      </c>
    </row>
    <row r="100" spans="1:8" ht="14.25" customHeight="1">
      <c r="A100" s="6" t="s">
        <v>128</v>
      </c>
      <c r="B100" s="32">
        <v>5</v>
      </c>
      <c r="C100" s="33" t="s">
        <v>6</v>
      </c>
      <c r="D100" s="32"/>
      <c r="E100" s="33"/>
      <c r="F100" s="32">
        <v>84</v>
      </c>
      <c r="G100" s="33" t="s">
        <v>3</v>
      </c>
      <c r="H100" s="32">
        <f aca="true" t="shared" si="2" ref="H100:H112">B100*F100</f>
        <v>420</v>
      </c>
    </row>
    <row r="101" spans="1:8" ht="14.25" customHeight="1">
      <c r="A101" s="6" t="s">
        <v>47</v>
      </c>
      <c r="B101" s="32">
        <v>8</v>
      </c>
      <c r="C101" s="33" t="s">
        <v>6</v>
      </c>
      <c r="D101" s="32"/>
      <c r="E101" s="33"/>
      <c r="F101" s="32">
        <v>250</v>
      </c>
      <c r="G101" s="33" t="s">
        <v>3</v>
      </c>
      <c r="H101" s="32">
        <f t="shared" si="2"/>
        <v>2000</v>
      </c>
    </row>
    <row r="102" spans="1:8" ht="14.25" customHeight="1">
      <c r="A102" s="6" t="s">
        <v>129</v>
      </c>
      <c r="B102" s="32">
        <v>9</v>
      </c>
      <c r="C102" s="33" t="s">
        <v>6</v>
      </c>
      <c r="D102" s="32"/>
      <c r="E102" s="33"/>
      <c r="F102" s="32">
        <v>65</v>
      </c>
      <c r="G102" s="33" t="s">
        <v>3</v>
      </c>
      <c r="H102" s="32">
        <f t="shared" si="2"/>
        <v>585</v>
      </c>
    </row>
    <row r="103" spans="1:8" ht="14.25" customHeight="1">
      <c r="A103" s="6" t="s">
        <v>97</v>
      </c>
      <c r="B103" s="32">
        <v>10</v>
      </c>
      <c r="C103" s="33" t="s">
        <v>6</v>
      </c>
      <c r="D103" s="32"/>
      <c r="E103" s="33"/>
      <c r="F103" s="32">
        <v>110</v>
      </c>
      <c r="G103" s="33" t="s">
        <v>3</v>
      </c>
      <c r="H103" s="32">
        <f t="shared" si="2"/>
        <v>1100</v>
      </c>
    </row>
    <row r="104" spans="1:8" ht="14.25" customHeight="1">
      <c r="A104" s="6" t="s">
        <v>96</v>
      </c>
      <c r="B104" s="32">
        <v>7</v>
      </c>
      <c r="C104" s="33" t="s">
        <v>6</v>
      </c>
      <c r="D104" s="32"/>
      <c r="E104" s="33"/>
      <c r="F104" s="32">
        <v>110</v>
      </c>
      <c r="G104" s="33" t="s">
        <v>3</v>
      </c>
      <c r="H104" s="32">
        <f t="shared" si="2"/>
        <v>770</v>
      </c>
    </row>
    <row r="105" spans="1:8" ht="14.25" customHeight="1">
      <c r="A105" s="6" t="s">
        <v>130</v>
      </c>
      <c r="B105" s="32">
        <v>3</v>
      </c>
      <c r="C105" s="33" t="s">
        <v>6</v>
      </c>
      <c r="D105" s="32"/>
      <c r="E105" s="33"/>
      <c r="F105" s="32">
        <v>133</v>
      </c>
      <c r="G105" s="33" t="s">
        <v>3</v>
      </c>
      <c r="H105" s="32">
        <f t="shared" si="2"/>
        <v>399</v>
      </c>
    </row>
    <row r="106" spans="1:8" ht="14.25" customHeight="1">
      <c r="A106" s="6" t="s">
        <v>131</v>
      </c>
      <c r="B106" s="32">
        <v>6</v>
      </c>
      <c r="C106" s="33" t="s">
        <v>6</v>
      </c>
      <c r="D106" s="32"/>
      <c r="E106" s="33"/>
      <c r="F106" s="32">
        <v>250</v>
      </c>
      <c r="G106" s="33" t="s">
        <v>3</v>
      </c>
      <c r="H106" s="32">
        <f t="shared" si="2"/>
        <v>1500</v>
      </c>
    </row>
    <row r="107" spans="1:8" ht="14.25" customHeight="1">
      <c r="A107" s="6" t="s">
        <v>132</v>
      </c>
      <c r="B107" s="32">
        <v>19</v>
      </c>
      <c r="C107" s="33" t="s">
        <v>6</v>
      </c>
      <c r="D107" s="32"/>
      <c r="E107" s="33"/>
      <c r="F107" s="32">
        <v>35</v>
      </c>
      <c r="G107" s="33" t="s">
        <v>3</v>
      </c>
      <c r="H107" s="32">
        <f t="shared" si="2"/>
        <v>665</v>
      </c>
    </row>
    <row r="108" spans="1:8" ht="14.25" customHeight="1">
      <c r="A108" s="6" t="s">
        <v>133</v>
      </c>
      <c r="B108" s="32">
        <v>12</v>
      </c>
      <c r="C108" s="33" t="s">
        <v>6</v>
      </c>
      <c r="D108" s="32"/>
      <c r="E108" s="33"/>
      <c r="F108" s="32">
        <v>40</v>
      </c>
      <c r="G108" s="33" t="s">
        <v>3</v>
      </c>
      <c r="H108" s="32">
        <f t="shared" si="2"/>
        <v>480</v>
      </c>
    </row>
    <row r="109" spans="1:8" ht="14.25" customHeight="1">
      <c r="A109" s="6" t="s">
        <v>136</v>
      </c>
      <c r="B109" s="32">
        <v>9</v>
      </c>
      <c r="C109" s="33" t="s">
        <v>6</v>
      </c>
      <c r="D109" s="32"/>
      <c r="E109" s="33"/>
      <c r="F109" s="32">
        <v>40</v>
      </c>
      <c r="G109" s="33" t="s">
        <v>3</v>
      </c>
      <c r="H109" s="32">
        <f t="shared" si="2"/>
        <v>360</v>
      </c>
    </row>
    <row r="110" spans="1:8" ht="14.25" customHeight="1">
      <c r="A110" s="6" t="s">
        <v>137</v>
      </c>
      <c r="B110" s="32">
        <v>10</v>
      </c>
      <c r="C110" s="33" t="s">
        <v>6</v>
      </c>
      <c r="D110" s="32"/>
      <c r="E110" s="33"/>
      <c r="F110" s="32">
        <v>20</v>
      </c>
      <c r="G110" s="33" t="s">
        <v>3</v>
      </c>
      <c r="H110" s="32">
        <f t="shared" si="2"/>
        <v>200</v>
      </c>
    </row>
    <row r="111" spans="1:8" ht="14.25" customHeight="1">
      <c r="A111" s="6" t="s">
        <v>134</v>
      </c>
      <c r="B111" s="32">
        <v>4</v>
      </c>
      <c r="C111" s="33" t="s">
        <v>6</v>
      </c>
      <c r="D111" s="32"/>
      <c r="E111" s="33"/>
      <c r="F111" s="32">
        <v>126.5</v>
      </c>
      <c r="G111" s="33" t="s">
        <v>3</v>
      </c>
      <c r="H111" s="32">
        <f t="shared" si="2"/>
        <v>506</v>
      </c>
    </row>
    <row r="112" spans="1:8" ht="14.25" customHeight="1">
      <c r="A112" s="6" t="s">
        <v>135</v>
      </c>
      <c r="B112" s="32">
        <v>9</v>
      </c>
      <c r="C112" s="33" t="s">
        <v>6</v>
      </c>
      <c r="D112" s="32"/>
      <c r="E112" s="33"/>
      <c r="F112" s="32">
        <v>280</v>
      </c>
      <c r="G112" s="33" t="s">
        <v>3</v>
      </c>
      <c r="H112" s="32">
        <f t="shared" si="2"/>
        <v>2520</v>
      </c>
    </row>
    <row r="113" spans="1:8" ht="14.25" customHeight="1">
      <c r="A113" s="136" t="s">
        <v>752</v>
      </c>
      <c r="B113" s="32"/>
      <c r="C113" s="33"/>
      <c r="D113" s="32"/>
      <c r="E113" s="33"/>
      <c r="F113" s="32"/>
      <c r="G113" s="33"/>
      <c r="H113" s="137">
        <f>SUM(H91:H112)</f>
        <v>35421</v>
      </c>
    </row>
    <row r="114" spans="1:8" ht="14.25" customHeight="1">
      <c r="A114" s="2" t="s">
        <v>256</v>
      </c>
      <c r="B114" s="7"/>
      <c r="C114" s="7"/>
      <c r="D114" s="303"/>
      <c r="E114" s="304"/>
      <c r="F114" s="8"/>
      <c r="G114" s="8"/>
      <c r="H114" s="5">
        <v>32000</v>
      </c>
    </row>
    <row r="115" spans="1:8" ht="14.25" customHeight="1">
      <c r="A115" s="297" t="s">
        <v>31</v>
      </c>
      <c r="B115" s="298"/>
      <c r="C115" s="298"/>
      <c r="D115" s="298"/>
      <c r="E115" s="298"/>
      <c r="F115" s="298"/>
      <c r="G115" s="298"/>
      <c r="H115" s="312"/>
    </row>
    <row r="116" spans="1:8" ht="14.25" customHeight="1">
      <c r="A116" s="6" t="s">
        <v>139</v>
      </c>
      <c r="B116" s="32">
        <v>10</v>
      </c>
      <c r="C116" s="33" t="s">
        <v>6</v>
      </c>
      <c r="D116" s="32"/>
      <c r="E116" s="33"/>
      <c r="F116" s="32">
        <v>40</v>
      </c>
      <c r="G116" s="33" t="s">
        <v>3</v>
      </c>
      <c r="H116" s="32">
        <f aca="true" t="shared" si="3" ref="H116:H121">B116*F116</f>
        <v>400</v>
      </c>
    </row>
    <row r="117" spans="1:8" ht="14.25" customHeight="1">
      <c r="A117" s="6" t="s">
        <v>140</v>
      </c>
      <c r="B117" s="32">
        <v>9</v>
      </c>
      <c r="C117" s="33" t="s">
        <v>6</v>
      </c>
      <c r="D117" s="32"/>
      <c r="E117" s="33"/>
      <c r="F117" s="32">
        <v>25</v>
      </c>
      <c r="G117" s="33" t="s">
        <v>3</v>
      </c>
      <c r="H117" s="32">
        <f t="shared" si="3"/>
        <v>225</v>
      </c>
    </row>
    <row r="118" spans="1:8" ht="14.25" customHeight="1">
      <c r="A118" s="6" t="s">
        <v>141</v>
      </c>
      <c r="B118" s="32">
        <v>11</v>
      </c>
      <c r="C118" s="33" t="s">
        <v>110</v>
      </c>
      <c r="D118" s="32"/>
      <c r="E118" s="33"/>
      <c r="F118" s="32">
        <v>280</v>
      </c>
      <c r="G118" s="33" t="s">
        <v>3</v>
      </c>
      <c r="H118" s="32">
        <f t="shared" si="3"/>
        <v>3080</v>
      </c>
    </row>
    <row r="119" spans="1:8" ht="14.25" customHeight="1">
      <c r="A119" s="6" t="s">
        <v>109</v>
      </c>
      <c r="B119" s="32">
        <v>52</v>
      </c>
      <c r="C119" s="33" t="s">
        <v>110</v>
      </c>
      <c r="D119" s="32"/>
      <c r="E119" s="33"/>
      <c r="F119" s="32">
        <v>290</v>
      </c>
      <c r="G119" s="33" t="s">
        <v>3</v>
      </c>
      <c r="H119" s="32">
        <f t="shared" si="3"/>
        <v>15080</v>
      </c>
    </row>
    <row r="120" spans="1:8" ht="14.25" customHeight="1">
      <c r="A120" s="6" t="s">
        <v>114</v>
      </c>
      <c r="B120" s="32">
        <v>25</v>
      </c>
      <c r="C120" s="33" t="s">
        <v>110</v>
      </c>
      <c r="D120" s="32"/>
      <c r="E120" s="33"/>
      <c r="F120" s="32">
        <v>310</v>
      </c>
      <c r="G120" s="33" t="s">
        <v>3</v>
      </c>
      <c r="H120" s="32">
        <f t="shared" si="3"/>
        <v>7750</v>
      </c>
    </row>
    <row r="121" spans="1:8" ht="14.25" customHeight="1">
      <c r="A121" s="6" t="s">
        <v>119</v>
      </c>
      <c r="B121" s="32">
        <v>13</v>
      </c>
      <c r="C121" s="33" t="s">
        <v>6</v>
      </c>
      <c r="D121" s="32"/>
      <c r="E121" s="33"/>
      <c r="F121" s="32">
        <v>40</v>
      </c>
      <c r="G121" s="33" t="s">
        <v>3</v>
      </c>
      <c r="H121" s="32">
        <f t="shared" si="3"/>
        <v>520</v>
      </c>
    </row>
    <row r="122" spans="1:8" ht="24" customHeight="1">
      <c r="A122" s="2" t="s">
        <v>763</v>
      </c>
      <c r="B122" s="96"/>
      <c r="C122" s="97"/>
      <c r="D122" s="96"/>
      <c r="E122" s="97"/>
      <c r="F122" s="96"/>
      <c r="G122" s="97"/>
      <c r="H122" s="96">
        <f>SUM(H116:H121)</f>
        <v>27055</v>
      </c>
    </row>
    <row r="123" spans="1:8" ht="14.25" customHeight="1">
      <c r="A123" s="2" t="s">
        <v>256</v>
      </c>
      <c r="B123" s="63"/>
      <c r="C123" s="7"/>
      <c r="D123" s="58"/>
      <c r="E123" s="40"/>
      <c r="F123" s="70"/>
      <c r="G123" s="8"/>
      <c r="H123" s="78">
        <v>27070</v>
      </c>
    </row>
    <row r="124" spans="1:8" ht="14.25" customHeight="1">
      <c r="A124" s="2" t="s">
        <v>259</v>
      </c>
      <c r="B124" s="7"/>
      <c r="C124" s="7"/>
      <c r="D124" s="7"/>
      <c r="E124" s="7"/>
      <c r="F124" s="8"/>
      <c r="G124" s="8"/>
      <c r="H124" s="130">
        <f>H84+H87+H113+H122</f>
        <v>694003</v>
      </c>
    </row>
    <row r="125" spans="1:8" ht="14.25" customHeight="1">
      <c r="A125" s="2" t="s">
        <v>406</v>
      </c>
      <c r="B125" s="7"/>
      <c r="C125" s="7"/>
      <c r="D125" s="7"/>
      <c r="E125" s="7"/>
      <c r="F125" s="8"/>
      <c r="G125" s="8"/>
      <c r="H125" s="130">
        <v>694000</v>
      </c>
    </row>
    <row r="126" spans="1:8" ht="14.25" customHeight="1">
      <c r="A126" s="46" t="s">
        <v>86</v>
      </c>
      <c r="B126" s="47"/>
      <c r="C126" s="47"/>
      <c r="D126" s="47"/>
      <c r="E126" s="47"/>
      <c r="F126" s="48"/>
      <c r="G126" s="48"/>
      <c r="H126" s="146">
        <f>H5+H13+H18+H22+H35+H47+H60+H65+H69+H124</f>
        <v>4486969</v>
      </c>
    </row>
    <row r="127" spans="1:8" ht="14.25" customHeight="1">
      <c r="A127" s="50" t="s">
        <v>87</v>
      </c>
      <c r="B127" s="47"/>
      <c r="C127" s="47"/>
      <c r="D127" s="47"/>
      <c r="E127" s="47"/>
      <c r="F127" s="48"/>
      <c r="G127" s="48"/>
      <c r="H127" s="49">
        <f>H6+H14+H19+H23+H36+H48+H61+H66+H70+H125</f>
        <v>4487000</v>
      </c>
    </row>
    <row r="128" spans="1:10" ht="14.25" customHeight="1">
      <c r="A128" s="21" t="s">
        <v>61</v>
      </c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7" ht="12.75" customHeight="1">
      <c r="A129" s="1" t="s">
        <v>62</v>
      </c>
      <c r="B129" s="1"/>
      <c r="C129" s="1"/>
      <c r="D129" s="1" t="s">
        <v>60</v>
      </c>
      <c r="E129" s="1"/>
      <c r="F129" s="1"/>
      <c r="G129" s="1" t="s">
        <v>756</v>
      </c>
    </row>
    <row r="130" spans="1:7" ht="14.25" customHeight="1">
      <c r="A130" s="1"/>
      <c r="B130" s="1"/>
      <c r="C130" s="1"/>
      <c r="D130" s="1"/>
      <c r="E130" s="1"/>
      <c r="F130" s="1"/>
      <c r="G130" s="1"/>
    </row>
    <row r="131" spans="1:6" ht="14.25" customHeight="1">
      <c r="A131" s="25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6"/>
      <c r="B139" s="26"/>
      <c r="C139" s="26"/>
      <c r="D139" s="26"/>
      <c r="E139" s="11"/>
      <c r="F139" s="27"/>
    </row>
    <row r="140" spans="1:6" ht="14.25" customHeight="1">
      <c r="A140" s="26"/>
      <c r="B140" s="26"/>
      <c r="C140" s="26"/>
      <c r="D140" s="26"/>
      <c r="E140" s="11"/>
      <c r="F140" s="27"/>
    </row>
    <row r="141" spans="1:6" ht="14.25" customHeight="1">
      <c r="A141" s="26"/>
      <c r="B141" s="26"/>
      <c r="C141" s="26"/>
      <c r="D141" s="26"/>
      <c r="E141" s="11"/>
      <c r="F141" s="27"/>
    </row>
    <row r="142" spans="1:6" ht="14.25" customHeight="1">
      <c r="A142" s="28"/>
      <c r="B142" s="28"/>
      <c r="C142" s="26"/>
      <c r="D142" s="11"/>
      <c r="E142" s="11"/>
      <c r="F142" s="27"/>
    </row>
    <row r="143" spans="1:6" ht="14.25" customHeight="1">
      <c r="A143" s="29"/>
      <c r="B143" s="29"/>
      <c r="C143" s="29"/>
      <c r="D143" s="29"/>
      <c r="E143" s="11"/>
      <c r="F143" s="27"/>
    </row>
    <row r="144" spans="1:6" ht="14.25" customHeight="1">
      <c r="A144" s="30"/>
      <c r="B144" s="11"/>
      <c r="C144" s="11"/>
      <c r="D144" s="11"/>
      <c r="E144" s="11"/>
      <c r="F144" s="27"/>
    </row>
  </sheetData>
  <sheetProtection/>
  <mergeCells count="24">
    <mergeCell ref="A1:H1"/>
    <mergeCell ref="D88:E88"/>
    <mergeCell ref="A62:H62"/>
    <mergeCell ref="A71:H71"/>
    <mergeCell ref="A72:H72"/>
    <mergeCell ref="A84:G84"/>
    <mergeCell ref="A2:H2"/>
    <mergeCell ref="A37:H37"/>
    <mergeCell ref="A49:H49"/>
    <mergeCell ref="A15:H15"/>
    <mergeCell ref="A3:H3"/>
    <mergeCell ref="A7:H7"/>
    <mergeCell ref="A20:H20"/>
    <mergeCell ref="A27:A29"/>
    <mergeCell ref="A30:A32"/>
    <mergeCell ref="C30:C32"/>
    <mergeCell ref="A85:H85"/>
    <mergeCell ref="D89:E89"/>
    <mergeCell ref="D114:E114"/>
    <mergeCell ref="A115:H115"/>
    <mergeCell ref="A90:H90"/>
    <mergeCell ref="A26:H26"/>
    <mergeCell ref="A67:H67"/>
    <mergeCell ref="E30:E32"/>
  </mergeCells>
  <printOptions/>
  <pageMargins left="0.51" right="0.26" top="0.24" bottom="0.33" header="0.5" footer="0.5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J140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8.14062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597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75">
        <v>5205</v>
      </c>
      <c r="C4" s="68" t="s">
        <v>3</v>
      </c>
      <c r="D4" s="75">
        <v>0.75</v>
      </c>
      <c r="E4" s="75" t="s">
        <v>796</v>
      </c>
      <c r="F4" s="75">
        <v>12</v>
      </c>
      <c r="G4" s="75" t="s">
        <v>4</v>
      </c>
      <c r="H4" s="68">
        <v>46845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46845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47000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4.75" customHeight="1">
      <c r="A11" s="6" t="s">
        <v>678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H8+H9+H10+H11</f>
        <v>5000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5000</v>
      </c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14147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14147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14000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60992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75" t="s">
        <v>617</v>
      </c>
      <c r="B20" s="68">
        <v>120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120</v>
      </c>
    </row>
    <row r="21" spans="1:8" ht="22.5" customHeight="1">
      <c r="A21" s="6" t="s">
        <v>686</v>
      </c>
      <c r="B21" s="68">
        <v>120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120</v>
      </c>
    </row>
    <row r="22" spans="1:8" ht="14.25" customHeight="1">
      <c r="A22" s="6" t="s">
        <v>684</v>
      </c>
      <c r="B22" s="68">
        <v>400</v>
      </c>
      <c r="C22" s="68" t="s">
        <v>3</v>
      </c>
      <c r="D22" s="68">
        <v>2</v>
      </c>
      <c r="E22" s="68" t="s">
        <v>7</v>
      </c>
      <c r="F22" s="68">
        <v>1</v>
      </c>
      <c r="G22" s="68" t="s">
        <v>2</v>
      </c>
      <c r="H22" s="68">
        <f>B22*D22</f>
        <v>800</v>
      </c>
    </row>
    <row r="23" spans="1:8" ht="14.25" customHeight="1">
      <c r="A23" s="2" t="s">
        <v>616</v>
      </c>
      <c r="B23" s="6"/>
      <c r="C23" s="68"/>
      <c r="D23" s="68"/>
      <c r="E23" s="68"/>
      <c r="F23" s="68"/>
      <c r="G23" s="68"/>
      <c r="H23" s="84">
        <f>H20+H22+H21</f>
        <v>1040</v>
      </c>
    </row>
    <row r="24" spans="1:8" ht="14.25" customHeight="1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8">
        <v>220</v>
      </c>
      <c r="C26" s="8" t="s">
        <v>10</v>
      </c>
      <c r="D26" s="69">
        <v>1450.47</v>
      </c>
      <c r="E26" s="7" t="s">
        <v>3</v>
      </c>
      <c r="F26" s="8"/>
      <c r="G26" s="8"/>
      <c r="H26" s="9">
        <f>B26*D26</f>
        <v>319103.4</v>
      </c>
    </row>
    <row r="27" spans="1:8" s="10" customFormat="1" ht="14.25" customHeight="1">
      <c r="A27" s="286"/>
      <c r="B27" s="8">
        <v>165.5</v>
      </c>
      <c r="C27" s="8" t="s">
        <v>10</v>
      </c>
      <c r="D27" s="61">
        <v>1623.8</v>
      </c>
      <c r="E27" s="7" t="s">
        <v>3</v>
      </c>
      <c r="F27" s="8"/>
      <c r="G27" s="8"/>
      <c r="H27" s="9">
        <f>B27*D27</f>
        <v>268738.9</v>
      </c>
    </row>
    <row r="28" spans="1:8" s="10" customFormat="1" ht="14.25" customHeight="1">
      <c r="A28" s="287"/>
      <c r="B28" s="3">
        <f>B26+B27</f>
        <v>385.5</v>
      </c>
      <c r="C28" s="8" t="s">
        <v>10</v>
      </c>
      <c r="D28" s="69"/>
      <c r="E28" s="7" t="s">
        <v>3</v>
      </c>
      <c r="F28" s="8"/>
      <c r="G28" s="8"/>
      <c r="H28" s="5">
        <f>H26+H27</f>
        <v>587842.3</v>
      </c>
    </row>
    <row r="29" spans="1:8" s="10" customFormat="1" ht="14.25" customHeight="1">
      <c r="A29" s="285" t="s">
        <v>690</v>
      </c>
      <c r="B29" s="8">
        <v>18</v>
      </c>
      <c r="C29" s="288" t="s">
        <v>12</v>
      </c>
      <c r="D29" s="69">
        <v>26.62</v>
      </c>
      <c r="E29" s="291" t="s">
        <v>3</v>
      </c>
      <c r="F29" s="8"/>
      <c r="G29" s="8"/>
      <c r="H29" s="8">
        <f>B29*D29</f>
        <v>479.16</v>
      </c>
    </row>
    <row r="30" spans="1:8" s="10" customFormat="1" ht="14.25" customHeight="1">
      <c r="A30" s="286"/>
      <c r="B30" s="8">
        <v>16</v>
      </c>
      <c r="C30" s="289"/>
      <c r="D30" s="72">
        <v>28.89</v>
      </c>
      <c r="E30" s="292"/>
      <c r="F30" s="8"/>
      <c r="G30" s="8"/>
      <c r="H30" s="8">
        <f>B30*D30</f>
        <v>462.24</v>
      </c>
    </row>
    <row r="31" spans="1:8" s="10" customFormat="1" ht="12" customHeight="1">
      <c r="A31" s="287"/>
      <c r="B31" s="3">
        <f>B29+B30</f>
        <v>34</v>
      </c>
      <c r="C31" s="290"/>
      <c r="D31" s="69"/>
      <c r="E31" s="293"/>
      <c r="F31" s="8"/>
      <c r="G31" s="8"/>
      <c r="H31" s="4">
        <f>H29+H30</f>
        <v>941</v>
      </c>
    </row>
    <row r="32" spans="1:8" s="10" customFormat="1" ht="14.25" customHeight="1">
      <c r="A32" s="6" t="s">
        <v>13</v>
      </c>
      <c r="B32" s="7">
        <v>6415</v>
      </c>
      <c r="C32" s="8" t="s">
        <v>14</v>
      </c>
      <c r="D32" s="8">
        <v>6.4</v>
      </c>
      <c r="E32" s="7" t="s">
        <v>3</v>
      </c>
      <c r="F32" s="8"/>
      <c r="G32" s="8"/>
      <c r="H32" s="9">
        <f>B32*D32</f>
        <v>41056</v>
      </c>
    </row>
    <row r="33" spans="1:8" s="10" customFormat="1" ht="14.25" customHeight="1">
      <c r="A33" s="6" t="s">
        <v>15</v>
      </c>
      <c r="B33" s="7">
        <v>8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7810.8</v>
      </c>
    </row>
    <row r="34" spans="1:8" s="10" customFormat="1" ht="14.25" customHeight="1">
      <c r="A34" s="2" t="s">
        <v>0</v>
      </c>
      <c r="B34" s="3"/>
      <c r="C34" s="3"/>
      <c r="D34" s="4"/>
      <c r="E34" s="4"/>
      <c r="F34" s="3"/>
      <c r="G34" s="3"/>
      <c r="H34" s="4">
        <f>H28+H31+H32+H33</f>
        <v>637650</v>
      </c>
    </row>
    <row r="35" spans="1:8" s="10" customFormat="1" ht="14.25" customHeight="1">
      <c r="A35" s="2" t="s">
        <v>256</v>
      </c>
      <c r="B35" s="3"/>
      <c r="C35" s="3"/>
      <c r="D35" s="4"/>
      <c r="E35" s="4"/>
      <c r="F35" s="3"/>
      <c r="G35" s="3"/>
      <c r="H35" s="4">
        <v>638000</v>
      </c>
    </row>
    <row r="36" spans="1:8" s="10" customFormat="1" ht="14.25" customHeight="1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4.25" customHeight="1">
      <c r="A37" s="9" t="s">
        <v>16</v>
      </c>
      <c r="B37" s="12">
        <v>950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13">
        <f>B37*D37*F37</f>
        <v>8975</v>
      </c>
    </row>
    <row r="38" spans="1:8" s="10" customFormat="1" ht="14.25" customHeight="1">
      <c r="A38" s="9" t="s">
        <v>18</v>
      </c>
      <c r="B38" s="5"/>
      <c r="C38" s="5"/>
      <c r="D38" s="12">
        <v>1817</v>
      </c>
      <c r="E38" s="12" t="s">
        <v>3</v>
      </c>
      <c r="F38" s="12">
        <v>12</v>
      </c>
      <c r="G38" s="12" t="s">
        <v>4</v>
      </c>
      <c r="H38" s="13">
        <f>D38*F38</f>
        <v>21804</v>
      </c>
    </row>
    <row r="39" spans="1:8" s="10" customFormat="1" ht="14.25" customHeight="1">
      <c r="A39" s="9" t="s">
        <v>34</v>
      </c>
      <c r="B39" s="5"/>
      <c r="C39" s="5"/>
      <c r="D39" s="24">
        <v>506.85</v>
      </c>
      <c r="E39" s="12" t="s">
        <v>3</v>
      </c>
      <c r="F39" s="12">
        <v>2</v>
      </c>
      <c r="G39" s="12" t="s">
        <v>7</v>
      </c>
      <c r="H39" s="13">
        <f>D39*F39</f>
        <v>1014</v>
      </c>
    </row>
    <row r="40" spans="1:8" s="10" customFormat="1" ht="14.25" customHeight="1">
      <c r="A40" s="9" t="s">
        <v>52</v>
      </c>
      <c r="B40" s="5"/>
      <c r="C40" s="5"/>
      <c r="D40" s="13">
        <v>28000</v>
      </c>
      <c r="E40" s="12" t="s">
        <v>3</v>
      </c>
      <c r="F40" s="12"/>
      <c r="G40" s="12"/>
      <c r="H40" s="13">
        <f>D40</f>
        <v>28000</v>
      </c>
    </row>
    <row r="41" spans="1:8" s="10" customFormat="1" ht="14.25" customHeight="1">
      <c r="A41" s="6" t="s">
        <v>32</v>
      </c>
      <c r="B41" s="12"/>
      <c r="C41" s="12"/>
      <c r="D41" s="12">
        <f>8000+18000</f>
        <v>26000</v>
      </c>
      <c r="E41" s="12" t="s">
        <v>3</v>
      </c>
      <c r="F41" s="12"/>
      <c r="G41" s="12"/>
      <c r="H41" s="13">
        <v>26000</v>
      </c>
    </row>
    <row r="42" spans="1:8" s="10" customFormat="1" ht="14.25" customHeight="1">
      <c r="A42" s="6" t="s">
        <v>33</v>
      </c>
      <c r="B42" s="126" t="s">
        <v>779</v>
      </c>
      <c r="C42" s="12"/>
      <c r="D42" s="12">
        <v>20000</v>
      </c>
      <c r="E42" s="12" t="s">
        <v>3</v>
      </c>
      <c r="F42" s="181" t="s">
        <v>790</v>
      </c>
      <c r="G42" s="12" t="s">
        <v>4</v>
      </c>
      <c r="H42" s="12">
        <f>20000+26000</f>
        <v>46000</v>
      </c>
    </row>
    <row r="43" spans="1:8" s="10" customFormat="1" ht="14.25" customHeight="1">
      <c r="A43" s="6" t="s">
        <v>657</v>
      </c>
      <c r="B43" s="12"/>
      <c r="C43" s="12"/>
      <c r="D43" s="233">
        <v>2100</v>
      </c>
      <c r="E43" s="12" t="s">
        <v>3</v>
      </c>
      <c r="F43" s="12">
        <v>12</v>
      </c>
      <c r="G43" s="12" t="s">
        <v>4</v>
      </c>
      <c r="H43" s="12">
        <f>D43*F43</f>
        <v>25200</v>
      </c>
    </row>
    <row r="44" spans="1:8" s="10" customFormat="1" ht="15.75" customHeight="1">
      <c r="A44" s="6" t="s">
        <v>651</v>
      </c>
      <c r="B44" s="12"/>
      <c r="C44" s="12"/>
      <c r="D44" s="12">
        <v>1200</v>
      </c>
      <c r="E44" s="12" t="s">
        <v>3</v>
      </c>
      <c r="F44" s="12">
        <v>12</v>
      </c>
      <c r="G44" s="12" t="s">
        <v>4</v>
      </c>
      <c r="H44" s="12">
        <f>D44*F44</f>
        <v>14400</v>
      </c>
    </row>
    <row r="45" spans="1:8" s="10" customFormat="1" ht="14.25" customHeight="1">
      <c r="A45" s="2" t="s">
        <v>0</v>
      </c>
      <c r="B45" s="3"/>
      <c r="C45" s="3"/>
      <c r="D45" s="4"/>
      <c r="E45" s="4"/>
      <c r="F45" s="3"/>
      <c r="G45" s="3"/>
      <c r="H45" s="4">
        <f>SUM(H37:H44)</f>
        <v>171393</v>
      </c>
    </row>
    <row r="46" spans="1:8" s="10" customFormat="1" ht="14.25" customHeight="1">
      <c r="A46" s="2" t="s">
        <v>256</v>
      </c>
      <c r="B46" s="3"/>
      <c r="C46" s="3"/>
      <c r="D46" s="4"/>
      <c r="E46" s="4"/>
      <c r="F46" s="3"/>
      <c r="G46" s="3"/>
      <c r="H46" s="4">
        <f>145000+26000</f>
        <v>171000</v>
      </c>
    </row>
    <row r="47" spans="1:8" s="10" customFormat="1" ht="14.25" customHeight="1">
      <c r="A47" s="282" t="s">
        <v>59</v>
      </c>
      <c r="B47" s="298"/>
      <c r="C47" s="298"/>
      <c r="D47" s="298"/>
      <c r="E47" s="298"/>
      <c r="F47" s="298"/>
      <c r="G47" s="298"/>
      <c r="H47" s="312"/>
    </row>
    <row r="48" spans="1:8" s="10" customFormat="1" ht="24.75" customHeight="1">
      <c r="A48" s="6" t="s">
        <v>36</v>
      </c>
      <c r="B48" s="7">
        <v>17</v>
      </c>
      <c r="C48" s="7" t="s">
        <v>2</v>
      </c>
      <c r="D48" s="9">
        <v>100</v>
      </c>
      <c r="E48" s="9" t="s">
        <v>63</v>
      </c>
      <c r="F48" s="7"/>
      <c r="G48" s="7"/>
      <c r="H48" s="9">
        <f>B48*D48</f>
        <v>1700</v>
      </c>
    </row>
    <row r="49" spans="1:8" s="10" customFormat="1" ht="14.25" customHeight="1">
      <c r="A49" s="6" t="s">
        <v>35</v>
      </c>
      <c r="B49" s="7">
        <v>2</v>
      </c>
      <c r="C49" s="7" t="s">
        <v>2</v>
      </c>
      <c r="D49" s="7">
        <v>350</v>
      </c>
      <c r="E49" s="8" t="s">
        <v>3</v>
      </c>
      <c r="F49" s="8"/>
      <c r="G49" s="8"/>
      <c r="H49" s="9">
        <f>B49*D49</f>
        <v>700</v>
      </c>
    </row>
    <row r="50" spans="1:8" s="10" customFormat="1" ht="30" customHeight="1">
      <c r="A50" s="6" t="s">
        <v>73</v>
      </c>
      <c r="B50" s="7"/>
      <c r="C50" s="7"/>
      <c r="D50" s="7"/>
      <c r="E50" s="8"/>
      <c r="F50" s="8"/>
      <c r="G50" s="8"/>
      <c r="H50" s="9">
        <v>11000</v>
      </c>
    </row>
    <row r="51" spans="1:8" s="10" customFormat="1" ht="14.25" customHeight="1">
      <c r="A51" s="6" t="s">
        <v>625</v>
      </c>
      <c r="B51" s="7">
        <v>1</v>
      </c>
      <c r="C51" s="7" t="s">
        <v>2</v>
      </c>
      <c r="D51" s="7">
        <v>1000</v>
      </c>
      <c r="E51" s="8" t="s">
        <v>3</v>
      </c>
      <c r="F51" s="8"/>
      <c r="G51" s="8"/>
      <c r="H51" s="9">
        <f aca="true" t="shared" si="0" ref="H51:H57">B51*D51</f>
        <v>1000</v>
      </c>
    </row>
    <row r="52" spans="1:8" s="10" customFormat="1" ht="14.25" customHeight="1">
      <c r="A52" s="6" t="s">
        <v>716</v>
      </c>
      <c r="B52" s="7">
        <v>1</v>
      </c>
      <c r="C52" s="7" t="s">
        <v>2</v>
      </c>
      <c r="D52" s="7">
        <v>3100</v>
      </c>
      <c r="E52" s="8" t="s">
        <v>3</v>
      </c>
      <c r="F52" s="8"/>
      <c r="G52" s="8"/>
      <c r="H52" s="9">
        <f t="shared" si="0"/>
        <v>3100</v>
      </c>
    </row>
    <row r="53" spans="1:8" s="10" customFormat="1" ht="25.5" customHeight="1">
      <c r="A53" s="6" t="s">
        <v>626</v>
      </c>
      <c r="B53" s="7">
        <v>1</v>
      </c>
      <c r="C53" s="8" t="s">
        <v>2</v>
      </c>
      <c r="D53" s="7">
        <v>500</v>
      </c>
      <c r="E53" s="8" t="s">
        <v>3</v>
      </c>
      <c r="F53" s="8"/>
      <c r="G53" s="8"/>
      <c r="H53" s="9">
        <f t="shared" si="0"/>
        <v>500</v>
      </c>
    </row>
    <row r="54" spans="1:8" ht="14.25" customHeight="1">
      <c r="A54" s="6" t="s">
        <v>628</v>
      </c>
      <c r="B54" s="7">
        <v>3</v>
      </c>
      <c r="C54" s="8" t="s">
        <v>2</v>
      </c>
      <c r="D54" s="7">
        <v>1000</v>
      </c>
      <c r="E54" s="8" t="s">
        <v>3</v>
      </c>
      <c r="F54" s="8"/>
      <c r="G54" s="8"/>
      <c r="H54" s="9">
        <f t="shared" si="0"/>
        <v>3000</v>
      </c>
    </row>
    <row r="55" spans="1:8" ht="29.25" customHeight="1">
      <c r="A55" s="6" t="s">
        <v>629</v>
      </c>
      <c r="B55" s="7">
        <v>1</v>
      </c>
      <c r="C55" s="8" t="s">
        <v>2</v>
      </c>
      <c r="D55" s="7">
        <v>2700</v>
      </c>
      <c r="E55" s="8" t="s">
        <v>3</v>
      </c>
      <c r="F55" s="8"/>
      <c r="G55" s="8"/>
      <c r="H55" s="9">
        <f t="shared" si="0"/>
        <v>2700</v>
      </c>
    </row>
    <row r="56" spans="1:8" ht="16.5" customHeight="1">
      <c r="A56" s="6" t="s">
        <v>627</v>
      </c>
      <c r="B56" s="7">
        <v>1</v>
      </c>
      <c r="C56" s="8" t="s">
        <v>2</v>
      </c>
      <c r="D56" s="7">
        <v>1000</v>
      </c>
      <c r="E56" s="8" t="s">
        <v>3</v>
      </c>
      <c r="F56" s="8"/>
      <c r="G56" s="8"/>
      <c r="H56" s="9">
        <f t="shared" si="0"/>
        <v>1000</v>
      </c>
    </row>
    <row r="57" spans="1:8" ht="24" customHeight="1">
      <c r="A57" s="6" t="s">
        <v>714</v>
      </c>
      <c r="B57" s="7">
        <v>1</v>
      </c>
      <c r="C57" s="8" t="s">
        <v>2</v>
      </c>
      <c r="D57" s="8">
        <v>2880</v>
      </c>
      <c r="E57" s="8" t="s">
        <v>3</v>
      </c>
      <c r="F57" s="8"/>
      <c r="G57" s="8"/>
      <c r="H57" s="9">
        <f t="shared" si="0"/>
        <v>2880</v>
      </c>
    </row>
    <row r="58" spans="1:8" ht="16.5" customHeight="1">
      <c r="A58" s="6" t="s">
        <v>721</v>
      </c>
      <c r="B58" s="7">
        <v>1</v>
      </c>
      <c r="C58" s="8" t="s">
        <v>2</v>
      </c>
      <c r="D58" s="8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</row>
    <row r="59" spans="1:8" ht="14.25" customHeight="1">
      <c r="A59" s="2" t="s">
        <v>0</v>
      </c>
      <c r="B59" s="3"/>
      <c r="C59" s="3"/>
      <c r="D59" s="4"/>
      <c r="E59" s="4"/>
      <c r="F59" s="3"/>
      <c r="G59" s="3"/>
      <c r="H59" s="4">
        <f>SUM(H48:H58)</f>
        <v>29980</v>
      </c>
    </row>
    <row r="60" spans="1:8" ht="14.25" customHeight="1">
      <c r="A60" s="2" t="s">
        <v>256</v>
      </c>
      <c r="B60" s="3"/>
      <c r="C60" s="3"/>
      <c r="D60" s="4"/>
      <c r="E60" s="4"/>
      <c r="F60" s="3"/>
      <c r="G60" s="3"/>
      <c r="H60" s="4">
        <v>30000</v>
      </c>
    </row>
    <row r="61" spans="1:8" s="10" customFormat="1" ht="14.25" customHeight="1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8" ht="26.25" customHeight="1">
      <c r="A62" s="6" t="s">
        <v>257</v>
      </c>
      <c r="B62" s="8">
        <v>4</v>
      </c>
      <c r="C62" s="7" t="s">
        <v>20</v>
      </c>
      <c r="D62" s="7"/>
      <c r="E62" s="7"/>
      <c r="F62" s="8">
        <v>115.89</v>
      </c>
      <c r="G62" s="8" t="s">
        <v>3</v>
      </c>
      <c r="H62" s="7">
        <f>B62*F62</f>
        <v>464</v>
      </c>
    </row>
    <row r="63" spans="1:8" ht="14.25" customHeight="1">
      <c r="A63" s="2" t="s">
        <v>0</v>
      </c>
      <c r="B63" s="4"/>
      <c r="C63" s="4"/>
      <c r="D63" s="4"/>
      <c r="E63" s="4"/>
      <c r="F63" s="3"/>
      <c r="G63" s="3"/>
      <c r="H63" s="4">
        <f>SUM(H62:H62)</f>
        <v>464</v>
      </c>
    </row>
    <row r="64" spans="1:8" ht="14.25" customHeight="1">
      <c r="A64" s="2" t="s">
        <v>256</v>
      </c>
      <c r="B64" s="4"/>
      <c r="C64" s="4"/>
      <c r="D64" s="4"/>
      <c r="E64" s="4"/>
      <c r="F64" s="3"/>
      <c r="G64" s="3"/>
      <c r="H64" s="4">
        <v>1000</v>
      </c>
    </row>
    <row r="65" spans="1:8" ht="14.25" customHeight="1">
      <c r="A65" s="326" t="s">
        <v>624</v>
      </c>
      <c r="B65" s="326"/>
      <c r="C65" s="326"/>
      <c r="D65" s="326"/>
      <c r="E65" s="326"/>
      <c r="F65" s="326"/>
      <c r="G65" s="326"/>
      <c r="H65" s="326"/>
    </row>
    <row r="66" spans="1:8" ht="14.25" customHeight="1">
      <c r="A66" s="6" t="s">
        <v>705</v>
      </c>
      <c r="B66" s="63">
        <v>1</v>
      </c>
      <c r="C66" s="63" t="s">
        <v>6</v>
      </c>
      <c r="D66" s="63"/>
      <c r="E66" s="63"/>
      <c r="F66" s="70">
        <v>15000</v>
      </c>
      <c r="G66" s="70" t="s">
        <v>3</v>
      </c>
      <c r="H66" s="63">
        <f>B66*F66</f>
        <v>15000</v>
      </c>
    </row>
    <row r="67" spans="1:8" ht="14.25" customHeight="1">
      <c r="A67" s="6" t="s">
        <v>711</v>
      </c>
      <c r="B67" s="63">
        <v>1</v>
      </c>
      <c r="C67" s="63" t="s">
        <v>6</v>
      </c>
      <c r="D67" s="63"/>
      <c r="E67" s="63"/>
      <c r="F67" s="70">
        <v>15000</v>
      </c>
      <c r="G67" s="70" t="s">
        <v>3</v>
      </c>
      <c r="H67" s="63">
        <f>B67*F67</f>
        <v>15000</v>
      </c>
    </row>
    <row r="68" spans="1:8" ht="14.25" customHeight="1">
      <c r="A68" s="6" t="s">
        <v>702</v>
      </c>
      <c r="B68" s="63">
        <v>3</v>
      </c>
      <c r="C68" s="63" t="s">
        <v>6</v>
      </c>
      <c r="D68" s="63"/>
      <c r="E68" s="63"/>
      <c r="F68" s="70">
        <v>5000</v>
      </c>
      <c r="G68" s="70" t="s">
        <v>3</v>
      </c>
      <c r="H68" s="63">
        <f>B68*F68</f>
        <v>15000</v>
      </c>
    </row>
    <row r="69" spans="1:8" ht="14.25" customHeight="1">
      <c r="A69" s="2" t="s">
        <v>616</v>
      </c>
      <c r="B69" s="4"/>
      <c r="C69" s="4"/>
      <c r="D69" s="4"/>
      <c r="E69" s="4"/>
      <c r="F69" s="3"/>
      <c r="G69" s="3"/>
      <c r="H69" s="4">
        <f>SUM(H66:H68)</f>
        <v>45000</v>
      </c>
    </row>
    <row r="70" spans="1:8" ht="14.25" customHeight="1">
      <c r="A70" s="2" t="s">
        <v>256</v>
      </c>
      <c r="B70" s="4"/>
      <c r="C70" s="4"/>
      <c r="D70" s="4"/>
      <c r="E70" s="4"/>
      <c r="F70" s="3"/>
      <c r="G70" s="3"/>
      <c r="H70" s="4">
        <v>45000</v>
      </c>
    </row>
    <row r="71" spans="1:8" ht="14.25" customHeight="1">
      <c r="A71" s="300" t="s">
        <v>21</v>
      </c>
      <c r="B71" s="300"/>
      <c r="C71" s="300"/>
      <c r="D71" s="300"/>
      <c r="E71" s="300"/>
      <c r="F71" s="300"/>
      <c r="G71" s="300"/>
      <c r="H71" s="300"/>
    </row>
    <row r="72" spans="1:8" ht="14.25" customHeight="1">
      <c r="A72" s="297" t="s">
        <v>22</v>
      </c>
      <c r="B72" s="306"/>
      <c r="C72" s="306"/>
      <c r="D72" s="306"/>
      <c r="E72" s="306"/>
      <c r="F72" s="306"/>
      <c r="G72" s="306"/>
      <c r="H72" s="313"/>
    </row>
    <row r="73" spans="1:8" ht="14.25" customHeight="1">
      <c r="A73" s="2" t="s">
        <v>38</v>
      </c>
      <c r="B73" s="7"/>
      <c r="C73" s="7"/>
      <c r="D73" s="15"/>
      <c r="E73" s="12"/>
      <c r="F73" s="16"/>
      <c r="G73" s="8"/>
      <c r="H73" s="9"/>
    </row>
    <row r="74" spans="1:8" ht="14.25" customHeight="1">
      <c r="A74" s="6" t="s">
        <v>75</v>
      </c>
      <c r="B74" s="7">
        <v>34</v>
      </c>
      <c r="C74" s="7" t="s">
        <v>2</v>
      </c>
      <c r="D74" s="15">
        <v>153</v>
      </c>
      <c r="E74" s="12" t="s">
        <v>77</v>
      </c>
      <c r="F74" s="16">
        <v>5.45</v>
      </c>
      <c r="G74" s="8" t="s">
        <v>3</v>
      </c>
      <c r="H74" s="7">
        <f>B74*D74*F74</f>
        <v>28351</v>
      </c>
    </row>
    <row r="75" spans="1:8" ht="14.25" customHeight="1">
      <c r="A75" s="17" t="s">
        <v>81</v>
      </c>
      <c r="B75" s="7">
        <v>10</v>
      </c>
      <c r="C75" s="7" t="s">
        <v>2</v>
      </c>
      <c r="D75" s="15">
        <v>153</v>
      </c>
      <c r="E75" s="12" t="s">
        <v>23</v>
      </c>
      <c r="F75" s="16">
        <v>17</v>
      </c>
      <c r="G75" s="8" t="s">
        <v>3</v>
      </c>
      <c r="H75" s="9">
        <f>B75*D75*F75</f>
        <v>26010</v>
      </c>
    </row>
    <row r="76" spans="1:8" ht="14.25" customHeight="1">
      <c r="A76" s="17" t="s">
        <v>739</v>
      </c>
      <c r="B76" s="7">
        <v>5</v>
      </c>
      <c r="C76" s="7" t="s">
        <v>2</v>
      </c>
      <c r="D76" s="15">
        <v>68</v>
      </c>
      <c r="E76" s="12" t="s">
        <v>23</v>
      </c>
      <c r="F76" s="16">
        <v>17</v>
      </c>
      <c r="G76" s="8" t="s">
        <v>3</v>
      </c>
      <c r="H76" s="9">
        <f>B76*D76*F76</f>
        <v>5780</v>
      </c>
    </row>
    <row r="77" spans="1:8" ht="14.25" customHeight="1">
      <c r="A77" s="294" t="s">
        <v>41</v>
      </c>
      <c r="B77" s="295"/>
      <c r="C77" s="295"/>
      <c r="D77" s="295"/>
      <c r="E77" s="295"/>
      <c r="F77" s="295"/>
      <c r="G77" s="296"/>
      <c r="H77" s="4">
        <f>SUM(H74:H76)</f>
        <v>60141</v>
      </c>
    </row>
    <row r="78" spans="1:8" ht="14.25" customHeight="1">
      <c r="A78" s="297" t="s">
        <v>43</v>
      </c>
      <c r="B78" s="298"/>
      <c r="C78" s="298"/>
      <c r="D78" s="298"/>
      <c r="E78" s="298"/>
      <c r="F78" s="298"/>
      <c r="G78" s="298"/>
      <c r="H78" s="312"/>
    </row>
    <row r="79" spans="1:8" ht="14.25" customHeight="1">
      <c r="A79" s="1" t="s">
        <v>45</v>
      </c>
      <c r="B79" s="32">
        <v>34</v>
      </c>
      <c r="C79" s="33" t="s">
        <v>2</v>
      </c>
      <c r="D79" s="32">
        <v>0.07</v>
      </c>
      <c r="E79" s="33" t="s">
        <v>44</v>
      </c>
      <c r="F79" s="32">
        <v>120</v>
      </c>
      <c r="G79" s="8" t="s">
        <v>5</v>
      </c>
      <c r="H79" s="8">
        <f>B79*D79*F79</f>
        <v>285.6</v>
      </c>
    </row>
    <row r="80" spans="1:8" ht="14.25" customHeight="1">
      <c r="A80" s="2" t="s">
        <v>50</v>
      </c>
      <c r="B80" s="34">
        <f>H79</f>
        <v>285.6</v>
      </c>
      <c r="C80" s="33" t="s">
        <v>44</v>
      </c>
      <c r="D80" s="34">
        <v>2.5</v>
      </c>
      <c r="E80" s="33" t="s">
        <v>44</v>
      </c>
      <c r="F80" s="34">
        <v>4.5</v>
      </c>
      <c r="G80" s="8" t="s">
        <v>3</v>
      </c>
      <c r="H80" s="3">
        <f>B80/D80*F80</f>
        <v>514.08</v>
      </c>
    </row>
    <row r="81" spans="1:8" ht="14.25" customHeight="1">
      <c r="A81" s="297" t="s">
        <v>79</v>
      </c>
      <c r="B81" s="299"/>
      <c r="C81" s="299"/>
      <c r="D81" s="299"/>
      <c r="E81" s="299"/>
      <c r="F81" s="299"/>
      <c r="G81" s="299"/>
      <c r="H81" s="365"/>
    </row>
    <row r="82" spans="1:8" ht="24.75" customHeight="1">
      <c r="A82" s="6" t="s">
        <v>79</v>
      </c>
      <c r="B82" s="7">
        <v>92</v>
      </c>
      <c r="C82" s="7" t="s">
        <v>80</v>
      </c>
      <c r="D82" s="303">
        <v>0.18</v>
      </c>
      <c r="E82" s="304"/>
      <c r="F82" s="8" t="s">
        <v>42</v>
      </c>
      <c r="G82" s="8"/>
      <c r="H82" s="9">
        <f>D82*B82</f>
        <v>16.56</v>
      </c>
    </row>
    <row r="83" spans="1:8" ht="14.25" customHeight="1">
      <c r="A83" s="6"/>
      <c r="B83" s="35">
        <f>H82</f>
        <v>16.56</v>
      </c>
      <c r="C83" s="7" t="s">
        <v>42</v>
      </c>
      <c r="D83" s="20">
        <v>12</v>
      </c>
      <c r="E83" s="40" t="s">
        <v>46</v>
      </c>
      <c r="F83" s="8">
        <v>27.4</v>
      </c>
      <c r="G83" s="8" t="s">
        <v>3</v>
      </c>
      <c r="H83" s="8">
        <f>B83*D83*F83</f>
        <v>5444.93</v>
      </c>
    </row>
    <row r="84" spans="1:8" ht="14.25" customHeight="1">
      <c r="A84" s="2" t="s">
        <v>29</v>
      </c>
      <c r="B84" s="7"/>
      <c r="C84" s="7"/>
      <c r="D84" s="303"/>
      <c r="E84" s="304"/>
      <c r="F84" s="8"/>
      <c r="G84" s="8"/>
      <c r="H84" s="180">
        <f>H83</f>
        <v>5445</v>
      </c>
    </row>
    <row r="85" spans="1:8" ht="14.25" customHeight="1">
      <c r="A85" s="297" t="s">
        <v>30</v>
      </c>
      <c r="B85" s="298"/>
      <c r="C85" s="298"/>
      <c r="D85" s="298"/>
      <c r="E85" s="298"/>
      <c r="F85" s="298"/>
      <c r="G85" s="298"/>
      <c r="H85" s="312"/>
    </row>
    <row r="86" spans="1:8" ht="14.25" customHeight="1">
      <c r="A86" s="6" t="s">
        <v>93</v>
      </c>
      <c r="B86" s="7">
        <v>30</v>
      </c>
      <c r="C86" s="7" t="s">
        <v>6</v>
      </c>
      <c r="D86" s="40"/>
      <c r="E86" s="40"/>
      <c r="F86" s="8">
        <v>25</v>
      </c>
      <c r="G86" s="8" t="s">
        <v>3</v>
      </c>
      <c r="H86" s="9">
        <f aca="true" t="shared" si="1" ref="H86:H91">B86*F86</f>
        <v>750</v>
      </c>
    </row>
    <row r="87" spans="1:8" ht="14.25" customHeight="1">
      <c r="A87" s="6" t="s">
        <v>94</v>
      </c>
      <c r="B87" s="7">
        <v>27</v>
      </c>
      <c r="C87" s="7" t="s">
        <v>6</v>
      </c>
      <c r="D87" s="40"/>
      <c r="E87" s="40"/>
      <c r="F87" s="8">
        <v>20</v>
      </c>
      <c r="G87" s="8" t="s">
        <v>3</v>
      </c>
      <c r="H87" s="9">
        <f t="shared" si="1"/>
        <v>540</v>
      </c>
    </row>
    <row r="88" spans="1:8" ht="14.25" customHeight="1">
      <c r="A88" s="6" t="s">
        <v>95</v>
      </c>
      <c r="B88" s="7">
        <v>3</v>
      </c>
      <c r="C88" s="7" t="s">
        <v>6</v>
      </c>
      <c r="D88" s="40"/>
      <c r="E88" s="40"/>
      <c r="F88" s="8">
        <v>165</v>
      </c>
      <c r="G88" s="8" t="s">
        <v>3</v>
      </c>
      <c r="H88" s="9">
        <f t="shared" si="1"/>
        <v>495</v>
      </c>
    </row>
    <row r="89" spans="1:8" ht="14.25" customHeight="1">
      <c r="A89" s="6" t="s">
        <v>165</v>
      </c>
      <c r="B89" s="7">
        <v>4</v>
      </c>
      <c r="C89" s="7" t="s">
        <v>6</v>
      </c>
      <c r="D89" s="40"/>
      <c r="E89" s="40"/>
      <c r="F89" s="8">
        <v>75</v>
      </c>
      <c r="G89" s="8" t="s">
        <v>3</v>
      </c>
      <c r="H89" s="9">
        <f t="shared" si="1"/>
        <v>300</v>
      </c>
    </row>
    <row r="90" spans="1:8" ht="14.25" customHeight="1">
      <c r="A90" s="6" t="s">
        <v>97</v>
      </c>
      <c r="B90" s="7">
        <v>4</v>
      </c>
      <c r="C90" s="7" t="s">
        <v>6</v>
      </c>
      <c r="D90" s="40"/>
      <c r="E90" s="40"/>
      <c r="F90" s="8">
        <v>150</v>
      </c>
      <c r="G90" s="8" t="s">
        <v>3</v>
      </c>
      <c r="H90" s="9">
        <f t="shared" si="1"/>
        <v>600</v>
      </c>
    </row>
    <row r="91" spans="1:8" ht="14.25" customHeight="1">
      <c r="A91" s="6" t="s">
        <v>98</v>
      </c>
      <c r="B91" s="7">
        <v>5</v>
      </c>
      <c r="C91" s="7" t="s">
        <v>6</v>
      </c>
      <c r="D91" s="40"/>
      <c r="E91" s="40"/>
      <c r="F91" s="8">
        <v>40</v>
      </c>
      <c r="G91" s="8" t="s">
        <v>3</v>
      </c>
      <c r="H91" s="9">
        <f t="shared" si="1"/>
        <v>200</v>
      </c>
    </row>
    <row r="92" spans="1:8" ht="14.25" customHeight="1">
      <c r="A92" s="6" t="s">
        <v>99</v>
      </c>
      <c r="B92" s="7">
        <v>8</v>
      </c>
      <c r="C92" s="7" t="s">
        <v>6</v>
      </c>
      <c r="D92" s="58">
        <v>12</v>
      </c>
      <c r="E92" s="40" t="s">
        <v>4</v>
      </c>
      <c r="F92" s="8">
        <v>10</v>
      </c>
      <c r="G92" s="8" t="s">
        <v>3</v>
      </c>
      <c r="H92" s="9">
        <f>B92*D92*F92</f>
        <v>960</v>
      </c>
    </row>
    <row r="93" spans="1:8" ht="14.25" customHeight="1">
      <c r="A93" s="6" t="s">
        <v>100</v>
      </c>
      <c r="B93" s="7">
        <v>5</v>
      </c>
      <c r="C93" s="7" t="s">
        <v>6</v>
      </c>
      <c r="D93" s="58">
        <v>9</v>
      </c>
      <c r="E93" s="40" t="s">
        <v>4</v>
      </c>
      <c r="F93" s="8">
        <v>8</v>
      </c>
      <c r="G93" s="8" t="s">
        <v>3</v>
      </c>
      <c r="H93" s="9">
        <f>B93*D93*F93</f>
        <v>360</v>
      </c>
    </row>
    <row r="94" spans="1:8" ht="14.25" customHeight="1">
      <c r="A94" s="6" t="s">
        <v>101</v>
      </c>
      <c r="B94" s="7">
        <v>2</v>
      </c>
      <c r="C94" s="7" t="s">
        <v>6</v>
      </c>
      <c r="D94" s="58">
        <v>9</v>
      </c>
      <c r="E94" s="40" t="s">
        <v>4</v>
      </c>
      <c r="F94" s="8">
        <v>30</v>
      </c>
      <c r="G94" s="8" t="s">
        <v>3</v>
      </c>
      <c r="H94" s="9">
        <f>B94*D94*F94</f>
        <v>540</v>
      </c>
    </row>
    <row r="95" spans="1:8" ht="14.25" customHeight="1">
      <c r="A95" s="6" t="s">
        <v>102</v>
      </c>
      <c r="B95" s="7">
        <v>2</v>
      </c>
      <c r="C95" s="7" t="s">
        <v>6</v>
      </c>
      <c r="D95" s="58">
        <v>9</v>
      </c>
      <c r="E95" s="40" t="s">
        <v>4</v>
      </c>
      <c r="F95" s="8">
        <v>40</v>
      </c>
      <c r="G95" s="8" t="s">
        <v>3</v>
      </c>
      <c r="H95" s="9">
        <f>B95*D95*F95</f>
        <v>720</v>
      </c>
    </row>
    <row r="96" spans="1:8" ht="14.25" customHeight="1">
      <c r="A96" s="6" t="s">
        <v>103</v>
      </c>
      <c r="B96" s="7">
        <v>1</v>
      </c>
      <c r="C96" s="7" t="s">
        <v>6</v>
      </c>
      <c r="D96" s="58">
        <v>9</v>
      </c>
      <c r="E96" s="40" t="s">
        <v>4</v>
      </c>
      <c r="F96" s="8">
        <v>35</v>
      </c>
      <c r="G96" s="8" t="s">
        <v>3</v>
      </c>
      <c r="H96" s="9">
        <f>B96*D96*F96</f>
        <v>315</v>
      </c>
    </row>
    <row r="97" spans="1:8" ht="14.25" customHeight="1">
      <c r="A97" s="6" t="s">
        <v>104</v>
      </c>
      <c r="B97" s="7">
        <v>80</v>
      </c>
      <c r="C97" s="7" t="s">
        <v>46</v>
      </c>
      <c r="D97" s="58"/>
      <c r="E97" s="40"/>
      <c r="F97" s="8">
        <v>35</v>
      </c>
      <c r="G97" s="8" t="s">
        <v>3</v>
      </c>
      <c r="H97" s="9">
        <f>B97*F97</f>
        <v>2800</v>
      </c>
    </row>
    <row r="98" spans="1:8" ht="14.25" customHeight="1">
      <c r="A98" s="6" t="s">
        <v>105</v>
      </c>
      <c r="B98" s="7">
        <v>10</v>
      </c>
      <c r="C98" s="7" t="s">
        <v>6</v>
      </c>
      <c r="D98" s="58"/>
      <c r="E98" s="40"/>
      <c r="F98" s="8">
        <v>45</v>
      </c>
      <c r="G98" s="8" t="s">
        <v>3</v>
      </c>
      <c r="H98" s="9">
        <f>B98*F98</f>
        <v>450</v>
      </c>
    </row>
    <row r="99" spans="1:8" ht="14.25" customHeight="1">
      <c r="A99" s="6" t="s">
        <v>106</v>
      </c>
      <c r="B99" s="7">
        <v>4</v>
      </c>
      <c r="C99" s="7" t="s">
        <v>6</v>
      </c>
      <c r="D99" s="58">
        <v>9</v>
      </c>
      <c r="E99" s="40" t="s">
        <v>4</v>
      </c>
      <c r="F99" s="8">
        <v>42</v>
      </c>
      <c r="G99" s="8" t="s">
        <v>3</v>
      </c>
      <c r="H99" s="9">
        <f>B99*D99*F99</f>
        <v>1512</v>
      </c>
    </row>
    <row r="100" spans="1:8" ht="14.25" customHeight="1">
      <c r="A100" s="6" t="s">
        <v>107</v>
      </c>
      <c r="B100" s="7">
        <v>2</v>
      </c>
      <c r="C100" s="7" t="s">
        <v>6</v>
      </c>
      <c r="D100" s="40"/>
      <c r="E100" s="40"/>
      <c r="F100" s="8">
        <v>651</v>
      </c>
      <c r="G100" s="8" t="s">
        <v>3</v>
      </c>
      <c r="H100" s="9">
        <f>B100*F100</f>
        <v>1302</v>
      </c>
    </row>
    <row r="101" spans="1:8" ht="14.25" customHeight="1">
      <c r="A101" s="6" t="s">
        <v>47</v>
      </c>
      <c r="B101" s="7">
        <v>1</v>
      </c>
      <c r="C101" s="7" t="s">
        <v>6</v>
      </c>
      <c r="D101" s="40"/>
      <c r="E101" s="40"/>
      <c r="F101" s="8">
        <v>300</v>
      </c>
      <c r="G101" s="8" t="s">
        <v>3</v>
      </c>
      <c r="H101" s="9">
        <f>B101*F101</f>
        <v>300</v>
      </c>
    </row>
    <row r="102" spans="1:8" ht="14.25" customHeight="1">
      <c r="A102" s="6" t="s">
        <v>108</v>
      </c>
      <c r="B102" s="7">
        <v>3</v>
      </c>
      <c r="C102" s="7" t="s">
        <v>6</v>
      </c>
      <c r="D102" s="40"/>
      <c r="E102" s="40"/>
      <c r="F102" s="8">
        <v>400</v>
      </c>
      <c r="G102" s="8" t="s">
        <v>3</v>
      </c>
      <c r="H102" s="9">
        <f>B102*F102</f>
        <v>1200</v>
      </c>
    </row>
    <row r="103" spans="1:8" ht="14.25" customHeight="1">
      <c r="A103" s="6" t="s">
        <v>167</v>
      </c>
      <c r="B103" s="7">
        <v>2</v>
      </c>
      <c r="C103" s="7" t="s">
        <v>6</v>
      </c>
      <c r="D103" s="40"/>
      <c r="E103" s="40"/>
      <c r="F103" s="8">
        <v>100</v>
      </c>
      <c r="G103" s="8" t="s">
        <v>3</v>
      </c>
      <c r="H103" s="9">
        <f>B103*F103</f>
        <v>200</v>
      </c>
    </row>
    <row r="104" spans="1:8" ht="14.25" customHeight="1">
      <c r="A104" s="6" t="s">
        <v>166</v>
      </c>
      <c r="B104" s="7">
        <v>3</v>
      </c>
      <c r="C104" s="7" t="s">
        <v>6</v>
      </c>
      <c r="D104" s="40"/>
      <c r="E104" s="40"/>
      <c r="F104" s="8">
        <v>80</v>
      </c>
      <c r="G104" s="8" t="s">
        <v>3</v>
      </c>
      <c r="H104" s="9">
        <f>B104*F104</f>
        <v>240</v>
      </c>
    </row>
    <row r="105" spans="1:8" ht="14.25" customHeight="1">
      <c r="A105" s="2" t="s">
        <v>29</v>
      </c>
      <c r="B105" s="7"/>
      <c r="C105" s="7"/>
      <c r="D105" s="303"/>
      <c r="E105" s="304"/>
      <c r="F105" s="8"/>
      <c r="G105" s="8"/>
      <c r="H105" s="5">
        <f>SUM(H86:H104)</f>
        <v>13784</v>
      </c>
    </row>
    <row r="106" spans="1:8" ht="14.25" customHeight="1">
      <c r="A106" s="2" t="s">
        <v>256</v>
      </c>
      <c r="B106" s="7"/>
      <c r="C106" s="7"/>
      <c r="D106" s="40"/>
      <c r="E106" s="40"/>
      <c r="F106" s="8"/>
      <c r="G106" s="8"/>
      <c r="H106" s="5">
        <v>12000</v>
      </c>
    </row>
    <row r="107" spans="1:8" ht="14.25" customHeight="1">
      <c r="A107" s="297" t="s">
        <v>31</v>
      </c>
      <c r="B107" s="298"/>
      <c r="C107" s="298"/>
      <c r="D107" s="298"/>
      <c r="E107" s="298"/>
      <c r="F107" s="298"/>
      <c r="G107" s="298"/>
      <c r="H107" s="312"/>
    </row>
    <row r="108" spans="1:8" ht="14.25" customHeight="1">
      <c r="A108" s="6" t="s">
        <v>109</v>
      </c>
      <c r="B108" s="7">
        <v>22</v>
      </c>
      <c r="C108" s="7" t="s">
        <v>110</v>
      </c>
      <c r="D108" s="40"/>
      <c r="E108" s="40"/>
      <c r="F108" s="8">
        <v>290</v>
      </c>
      <c r="G108" s="8" t="s">
        <v>3</v>
      </c>
      <c r="H108" s="9">
        <f>B108*F108</f>
        <v>6380</v>
      </c>
    </row>
    <row r="109" spans="1:8" ht="14.25" customHeight="1">
      <c r="A109" s="6" t="s">
        <v>111</v>
      </c>
      <c r="B109" s="7">
        <v>10</v>
      </c>
      <c r="C109" s="7" t="s">
        <v>42</v>
      </c>
      <c r="D109" s="40"/>
      <c r="E109" s="40"/>
      <c r="F109" s="8">
        <v>130</v>
      </c>
      <c r="G109" s="8" t="s">
        <v>3</v>
      </c>
      <c r="H109" s="9">
        <f aca="true" t="shared" si="2" ref="H109:H114">B109*F109</f>
        <v>1300</v>
      </c>
    </row>
    <row r="110" spans="1:8" ht="14.25" customHeight="1">
      <c r="A110" s="6" t="s">
        <v>112</v>
      </c>
      <c r="B110" s="7">
        <v>22</v>
      </c>
      <c r="C110" s="7" t="s">
        <v>110</v>
      </c>
      <c r="D110" s="40"/>
      <c r="E110" s="40"/>
      <c r="F110" s="8">
        <v>325</v>
      </c>
      <c r="G110" s="8" t="s">
        <v>3</v>
      </c>
      <c r="H110" s="9">
        <f t="shared" si="2"/>
        <v>7150</v>
      </c>
    </row>
    <row r="111" spans="1:8" ht="14.25" customHeight="1">
      <c r="A111" s="6" t="s">
        <v>113</v>
      </c>
      <c r="B111" s="7">
        <v>4</v>
      </c>
      <c r="C111" s="7" t="s">
        <v>110</v>
      </c>
      <c r="D111" s="40"/>
      <c r="E111" s="40"/>
      <c r="F111" s="8">
        <v>320</v>
      </c>
      <c r="G111" s="8" t="s">
        <v>3</v>
      </c>
      <c r="H111" s="9">
        <f t="shared" si="2"/>
        <v>1280</v>
      </c>
    </row>
    <row r="112" spans="1:8" ht="14.25" customHeight="1">
      <c r="A112" s="6" t="s">
        <v>114</v>
      </c>
      <c r="B112" s="7">
        <v>2</v>
      </c>
      <c r="C112" s="7" t="s">
        <v>110</v>
      </c>
      <c r="D112" s="40"/>
      <c r="E112" s="40"/>
      <c r="F112" s="8">
        <v>335</v>
      </c>
      <c r="G112" s="8" t="s">
        <v>3</v>
      </c>
      <c r="H112" s="9">
        <f t="shared" si="2"/>
        <v>670</v>
      </c>
    </row>
    <row r="113" spans="1:8" ht="14.25" customHeight="1">
      <c r="A113" s="6" t="s">
        <v>115</v>
      </c>
      <c r="B113" s="7">
        <v>6</v>
      </c>
      <c r="C113" s="7" t="s">
        <v>110</v>
      </c>
      <c r="D113" s="40"/>
      <c r="E113" s="40"/>
      <c r="F113" s="8">
        <v>330</v>
      </c>
      <c r="G113" s="8" t="s">
        <v>3</v>
      </c>
      <c r="H113" s="9">
        <f t="shared" si="2"/>
        <v>1980</v>
      </c>
    </row>
    <row r="114" spans="1:8" ht="14.25" customHeight="1">
      <c r="A114" s="6" t="s">
        <v>116</v>
      </c>
      <c r="B114" s="7">
        <v>3</v>
      </c>
      <c r="C114" s="7" t="s">
        <v>6</v>
      </c>
      <c r="D114" s="40"/>
      <c r="E114" s="40"/>
      <c r="F114" s="8">
        <v>151</v>
      </c>
      <c r="G114" s="8" t="s">
        <v>3</v>
      </c>
      <c r="H114" s="9">
        <f t="shared" si="2"/>
        <v>453</v>
      </c>
    </row>
    <row r="115" spans="1:8" ht="14.25" customHeight="1">
      <c r="A115" s="6" t="s">
        <v>117</v>
      </c>
      <c r="B115" s="7">
        <v>15</v>
      </c>
      <c r="C115" s="7" t="s">
        <v>6</v>
      </c>
      <c r="D115" s="40"/>
      <c r="E115" s="40"/>
      <c r="F115" s="8">
        <v>200</v>
      </c>
      <c r="G115" s="8" t="s">
        <v>3</v>
      </c>
      <c r="H115" s="9">
        <f>B115*F115</f>
        <v>3000</v>
      </c>
    </row>
    <row r="116" spans="1:8" ht="14.25" customHeight="1">
      <c r="A116" s="6" t="s">
        <v>118</v>
      </c>
      <c r="B116" s="7">
        <v>10</v>
      </c>
      <c r="C116" s="7" t="s">
        <v>46</v>
      </c>
      <c r="D116" s="40"/>
      <c r="E116" s="40"/>
      <c r="F116" s="8">
        <v>50</v>
      </c>
      <c r="G116" s="8" t="s">
        <v>3</v>
      </c>
      <c r="H116" s="9">
        <f>B116*F116</f>
        <v>500</v>
      </c>
    </row>
    <row r="117" spans="1:8" ht="14.25" customHeight="1">
      <c r="A117" s="6" t="s">
        <v>119</v>
      </c>
      <c r="B117" s="7">
        <v>5</v>
      </c>
      <c r="C117" s="7" t="s">
        <v>6</v>
      </c>
      <c r="D117" s="40"/>
      <c r="E117" s="40"/>
      <c r="F117" s="8">
        <v>50</v>
      </c>
      <c r="G117" s="8" t="s">
        <v>3</v>
      </c>
      <c r="H117" s="9">
        <f>B117*F117</f>
        <v>250</v>
      </c>
    </row>
    <row r="118" spans="1:8" ht="14.25" customHeight="1">
      <c r="A118" s="6" t="s">
        <v>120</v>
      </c>
      <c r="B118" s="7">
        <v>5</v>
      </c>
      <c r="C118" s="7" t="s">
        <v>6</v>
      </c>
      <c r="D118" s="40"/>
      <c r="E118" s="40"/>
      <c r="F118" s="8">
        <v>30</v>
      </c>
      <c r="G118" s="8" t="s">
        <v>3</v>
      </c>
      <c r="H118" s="9">
        <f>B118*F118</f>
        <v>150</v>
      </c>
    </row>
    <row r="119" spans="1:8" ht="14.25" customHeight="1">
      <c r="A119" s="2" t="s">
        <v>29</v>
      </c>
      <c r="B119" s="7"/>
      <c r="C119" s="7"/>
      <c r="D119" s="302"/>
      <c r="E119" s="302"/>
      <c r="F119" s="8"/>
      <c r="G119" s="8"/>
      <c r="H119" s="5">
        <f>SUM(H108:H118)</f>
        <v>23113</v>
      </c>
    </row>
    <row r="120" spans="1:8" ht="14.25" customHeight="1">
      <c r="A120" s="2" t="s">
        <v>256</v>
      </c>
      <c r="B120" s="7"/>
      <c r="C120" s="7"/>
      <c r="D120" s="40"/>
      <c r="E120" s="40"/>
      <c r="F120" s="8"/>
      <c r="G120" s="8"/>
      <c r="H120" s="5">
        <v>21054</v>
      </c>
    </row>
    <row r="121" spans="1:8" ht="14.25" customHeight="1">
      <c r="A121" s="2" t="s">
        <v>259</v>
      </c>
      <c r="B121" s="7"/>
      <c r="C121" s="7"/>
      <c r="D121" s="7"/>
      <c r="E121" s="7"/>
      <c r="F121" s="8"/>
      <c r="G121" s="8"/>
      <c r="H121" s="4">
        <f>H119+H105+H80+H77+H84</f>
        <v>102997</v>
      </c>
    </row>
    <row r="122" spans="1:8" ht="14.25" customHeight="1">
      <c r="A122" s="2" t="s">
        <v>406</v>
      </c>
      <c r="B122" s="7"/>
      <c r="C122" s="7"/>
      <c r="D122" s="7"/>
      <c r="E122" s="7"/>
      <c r="F122" s="8"/>
      <c r="G122" s="8"/>
      <c r="H122" s="4">
        <v>103000</v>
      </c>
    </row>
    <row r="123" spans="1:8" ht="14.25" customHeight="1">
      <c r="A123" s="46" t="s">
        <v>86</v>
      </c>
      <c r="B123" s="47"/>
      <c r="C123" s="47"/>
      <c r="D123" s="47"/>
      <c r="E123" s="47"/>
      <c r="F123" s="48"/>
      <c r="G123" s="48"/>
      <c r="H123" s="49">
        <f>H5+H12+H16+H23+H34+H45+H59+H69+H121+H63</f>
        <v>1054516</v>
      </c>
    </row>
    <row r="124" spans="1:8" ht="14.25" customHeight="1">
      <c r="A124" s="50" t="s">
        <v>87</v>
      </c>
      <c r="B124" s="47"/>
      <c r="C124" s="47"/>
      <c r="D124" s="47"/>
      <c r="E124" s="47"/>
      <c r="F124" s="48"/>
      <c r="G124" s="48"/>
      <c r="H124" s="49">
        <f>H6+H13+H17+H24+H35+H46+H60+H64+H70+H122</f>
        <v>1055000</v>
      </c>
    </row>
    <row r="125" spans="1:10" ht="12.75" customHeight="1">
      <c r="A125" s="316" t="s">
        <v>61</v>
      </c>
      <c r="B125" s="330"/>
      <c r="C125" s="330"/>
      <c r="D125" s="330"/>
      <c r="E125" s="330"/>
      <c r="F125" s="330"/>
      <c r="G125" s="330"/>
      <c r="H125" s="330"/>
      <c r="I125" s="330"/>
      <c r="J125" s="330"/>
    </row>
    <row r="126" spans="1:7" ht="14.25" customHeight="1">
      <c r="A126" s="1" t="s">
        <v>62</v>
      </c>
      <c r="B126" s="1"/>
      <c r="C126" s="1"/>
      <c r="D126" s="1" t="s">
        <v>60</v>
      </c>
      <c r="E126" s="1"/>
      <c r="F126" s="1"/>
      <c r="G126" s="1" t="s">
        <v>756</v>
      </c>
    </row>
    <row r="127" spans="1:6" ht="14.25" customHeight="1">
      <c r="A127" s="25"/>
      <c r="B127" s="26"/>
      <c r="C127" s="26"/>
      <c r="D127" s="26"/>
      <c r="E127" s="11"/>
      <c r="F127" s="27"/>
    </row>
    <row r="128" spans="1:6" ht="14.25" customHeight="1">
      <c r="A128" s="26"/>
      <c r="B128" s="26"/>
      <c r="C128" s="26"/>
      <c r="D128" s="26"/>
      <c r="E128" s="11"/>
      <c r="F128" s="27"/>
    </row>
    <row r="129" spans="1:6" ht="14.25" customHeight="1">
      <c r="A129" s="26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8"/>
      <c r="B138" s="28"/>
      <c r="C138" s="26"/>
      <c r="D138" s="11"/>
      <c r="E138" s="11"/>
      <c r="F138" s="27"/>
    </row>
    <row r="139" spans="1:6" ht="14.25" customHeight="1">
      <c r="A139" s="29"/>
      <c r="B139" s="29"/>
      <c r="C139" s="29"/>
      <c r="D139" s="29"/>
      <c r="E139" s="11"/>
      <c r="F139" s="27"/>
    </row>
    <row r="140" spans="1:6" ht="14.25" customHeight="1">
      <c r="A140" s="30"/>
      <c r="B140" s="11"/>
      <c r="C140" s="11"/>
      <c r="D140" s="11"/>
      <c r="E140" s="11"/>
      <c r="F140" s="27"/>
    </row>
  </sheetData>
  <sheetProtection/>
  <mergeCells count="27">
    <mergeCell ref="A1:H1"/>
    <mergeCell ref="D84:E84"/>
    <mergeCell ref="A72:H72"/>
    <mergeCell ref="A2:H2"/>
    <mergeCell ref="A25:H25"/>
    <mergeCell ref="A36:H36"/>
    <mergeCell ref="A71:H71"/>
    <mergeCell ref="A65:H65"/>
    <mergeCell ref="A3:H3"/>
    <mergeCell ref="A7:H7"/>
    <mergeCell ref="A125:J125"/>
    <mergeCell ref="A77:G77"/>
    <mergeCell ref="D119:E119"/>
    <mergeCell ref="D82:E82"/>
    <mergeCell ref="A78:H78"/>
    <mergeCell ref="A85:H85"/>
    <mergeCell ref="D105:E105"/>
    <mergeCell ref="A107:H107"/>
    <mergeCell ref="A81:H81"/>
    <mergeCell ref="A14:H14"/>
    <mergeCell ref="A26:A28"/>
    <mergeCell ref="A47:H47"/>
    <mergeCell ref="A61:H61"/>
    <mergeCell ref="A19:H19"/>
    <mergeCell ref="A29:A31"/>
    <mergeCell ref="C29:C31"/>
    <mergeCell ref="E29:E31"/>
  </mergeCells>
  <printOptions/>
  <pageMargins left="0.75" right="0.75" top="0.16" bottom="1" header="0.5" footer="0.5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28.0039062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2">
      <c r="A2" s="282" t="s">
        <v>598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4">
      <c r="A4" s="6" t="s">
        <v>632</v>
      </c>
      <c r="B4" s="68">
        <v>5205</v>
      </c>
      <c r="C4" s="68" t="s">
        <v>3</v>
      </c>
      <c r="D4" s="68">
        <v>2.25</v>
      </c>
      <c r="E4" s="75" t="s">
        <v>796</v>
      </c>
      <c r="F4" s="68">
        <v>12</v>
      </c>
      <c r="G4" s="68" t="s">
        <v>4</v>
      </c>
      <c r="H4" s="68">
        <v>140535</v>
      </c>
    </row>
    <row r="5" spans="1:8" ht="12">
      <c r="A5" s="2" t="s">
        <v>0</v>
      </c>
      <c r="B5" s="67"/>
      <c r="C5" s="67"/>
      <c r="D5" s="67"/>
      <c r="E5" s="67"/>
      <c r="F5" s="67"/>
      <c r="G5" s="67"/>
      <c r="H5" s="84">
        <v>140535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141000</v>
      </c>
    </row>
    <row r="7" spans="1:8" ht="12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>
      <c r="A8" s="67"/>
      <c r="B8" s="67"/>
      <c r="C8" s="67"/>
      <c r="D8" s="67"/>
      <c r="E8" s="67"/>
      <c r="F8" s="67"/>
      <c r="G8" s="67"/>
      <c r="H8" s="67"/>
    </row>
    <row r="9" spans="1:8" ht="12">
      <c r="A9" s="6" t="s">
        <v>674</v>
      </c>
      <c r="B9" s="68">
        <v>200</v>
      </c>
      <c r="C9" s="68" t="s">
        <v>3</v>
      </c>
      <c r="D9" s="68">
        <v>14</v>
      </c>
      <c r="E9" s="68" t="s">
        <v>5</v>
      </c>
      <c r="F9" s="68">
        <v>4</v>
      </c>
      <c r="G9" s="68" t="s">
        <v>2</v>
      </c>
      <c r="H9" s="68">
        <f>B9*D9*F9</f>
        <v>11200</v>
      </c>
    </row>
    <row r="10" spans="1:8" ht="12">
      <c r="A10" s="6" t="s">
        <v>676</v>
      </c>
      <c r="B10" s="68">
        <v>200</v>
      </c>
      <c r="C10" s="68" t="s">
        <v>3</v>
      </c>
      <c r="D10" s="68">
        <v>3</v>
      </c>
      <c r="E10" s="68" t="s">
        <v>5</v>
      </c>
      <c r="F10" s="68">
        <v>3</v>
      </c>
      <c r="G10" s="68" t="s">
        <v>2</v>
      </c>
      <c r="H10" s="68">
        <f>B10*D10*F10</f>
        <v>1800</v>
      </c>
    </row>
    <row r="11" spans="1:8" ht="24">
      <c r="A11" s="6" t="s">
        <v>677</v>
      </c>
      <c r="B11" s="68">
        <v>200</v>
      </c>
      <c r="C11" s="68" t="s">
        <v>3</v>
      </c>
      <c r="D11" s="68">
        <v>4</v>
      </c>
      <c r="E11" s="68" t="s">
        <v>5</v>
      </c>
      <c r="F11" s="68">
        <v>1</v>
      </c>
      <c r="G11" s="68" t="s">
        <v>2</v>
      </c>
      <c r="H11" s="68">
        <f>B11*D11*F11</f>
        <v>800</v>
      </c>
    </row>
    <row r="12" spans="1:8" ht="12">
      <c r="A12" s="6" t="s">
        <v>675</v>
      </c>
      <c r="B12" s="68">
        <v>200</v>
      </c>
      <c r="C12" s="68" t="s">
        <v>3</v>
      </c>
      <c r="D12" s="68">
        <v>14</v>
      </c>
      <c r="E12" s="68" t="s">
        <v>5</v>
      </c>
      <c r="F12" s="68">
        <v>4</v>
      </c>
      <c r="G12" s="68" t="s">
        <v>2</v>
      </c>
      <c r="H12" s="68">
        <f>B12*D12*F12</f>
        <v>11200</v>
      </c>
    </row>
    <row r="13" spans="1:9" ht="24">
      <c r="A13" s="6" t="s">
        <v>679</v>
      </c>
      <c r="B13" s="68">
        <v>200</v>
      </c>
      <c r="C13" s="68" t="s">
        <v>3</v>
      </c>
      <c r="D13" s="68">
        <v>7</v>
      </c>
      <c r="E13" s="68" t="s">
        <v>5</v>
      </c>
      <c r="F13" s="68">
        <v>2</v>
      </c>
      <c r="G13" s="68" t="s">
        <v>2</v>
      </c>
      <c r="H13" s="68">
        <f>B13*D13*F13</f>
        <v>2800</v>
      </c>
      <c r="I13" s="107"/>
    </row>
    <row r="14" spans="1:8" ht="12">
      <c r="A14" s="2" t="s">
        <v>0</v>
      </c>
      <c r="B14" s="67"/>
      <c r="C14" s="67"/>
      <c r="D14" s="67"/>
      <c r="E14" s="67"/>
      <c r="F14" s="67"/>
      <c r="G14" s="67"/>
      <c r="H14" s="84">
        <f>H9+H10+H11+H12+H13</f>
        <v>27800</v>
      </c>
    </row>
    <row r="15" spans="1:8" ht="12">
      <c r="A15" s="2" t="s">
        <v>256</v>
      </c>
      <c r="B15" s="67"/>
      <c r="C15" s="67"/>
      <c r="D15" s="67"/>
      <c r="E15" s="67"/>
      <c r="F15" s="67"/>
      <c r="G15" s="67"/>
      <c r="H15" s="84">
        <v>28000</v>
      </c>
    </row>
    <row r="16" spans="1:8" ht="12">
      <c r="A16" s="282" t="s">
        <v>424</v>
      </c>
      <c r="B16" s="283"/>
      <c r="C16" s="283"/>
      <c r="D16" s="283"/>
      <c r="E16" s="283"/>
      <c r="F16" s="283"/>
      <c r="G16" s="283"/>
      <c r="H16" s="308"/>
    </row>
    <row r="17" spans="1:8" ht="24">
      <c r="A17" s="6" t="s">
        <v>617</v>
      </c>
      <c r="B17" s="68">
        <v>86</v>
      </c>
      <c r="C17" s="68" t="s">
        <v>3</v>
      </c>
      <c r="D17" s="68">
        <v>1</v>
      </c>
      <c r="E17" s="68" t="s">
        <v>5</v>
      </c>
      <c r="F17" s="68">
        <v>1</v>
      </c>
      <c r="G17" s="68" t="s">
        <v>2</v>
      </c>
      <c r="H17" s="68">
        <f>B17</f>
        <v>86</v>
      </c>
    </row>
    <row r="18" spans="1:8" ht="24">
      <c r="A18" s="6" t="s">
        <v>686</v>
      </c>
      <c r="B18" s="68">
        <v>86</v>
      </c>
      <c r="C18" s="68" t="s">
        <v>3</v>
      </c>
      <c r="D18" s="68">
        <v>1</v>
      </c>
      <c r="E18" s="68" t="s">
        <v>5</v>
      </c>
      <c r="F18" s="68">
        <v>1</v>
      </c>
      <c r="G18" s="68" t="s">
        <v>2</v>
      </c>
      <c r="H18" s="68">
        <f>B18</f>
        <v>86</v>
      </c>
    </row>
    <row r="19" spans="1:8" ht="12">
      <c r="A19" s="2" t="s">
        <v>616</v>
      </c>
      <c r="B19" s="6"/>
      <c r="C19" s="68"/>
      <c r="D19" s="68"/>
      <c r="E19" s="68"/>
      <c r="F19" s="68"/>
      <c r="G19" s="68"/>
      <c r="H19" s="84">
        <f>17:17+H18</f>
        <v>172</v>
      </c>
    </row>
    <row r="20" spans="1:8" ht="12">
      <c r="A20" s="2" t="s">
        <v>256</v>
      </c>
      <c r="B20" s="68"/>
      <c r="C20" s="68"/>
      <c r="D20" s="68"/>
      <c r="E20" s="68"/>
      <c r="F20" s="68"/>
      <c r="G20" s="68"/>
      <c r="H20" s="84">
        <v>1000</v>
      </c>
    </row>
    <row r="21" spans="1:8" ht="12">
      <c r="A21" s="282" t="s">
        <v>665</v>
      </c>
      <c r="B21" s="283"/>
      <c r="C21" s="283"/>
      <c r="D21" s="283"/>
      <c r="E21" s="283"/>
      <c r="F21" s="283"/>
      <c r="G21" s="283"/>
      <c r="H21" s="308"/>
    </row>
    <row r="22" spans="1:8" ht="12">
      <c r="A22" s="6" t="s">
        <v>632</v>
      </c>
      <c r="B22" s="67"/>
      <c r="C22" s="67"/>
      <c r="D22" s="67"/>
      <c r="E22" s="67"/>
      <c r="F22" s="67"/>
      <c r="G22" s="67"/>
      <c r="H22" s="68">
        <v>42442</v>
      </c>
    </row>
    <row r="23" spans="1:8" ht="12">
      <c r="A23" s="2" t="s">
        <v>0</v>
      </c>
      <c r="B23" s="67"/>
      <c r="C23" s="67"/>
      <c r="D23" s="67"/>
      <c r="E23" s="67"/>
      <c r="F23" s="67"/>
      <c r="G23" s="67"/>
      <c r="H23" s="84">
        <v>42442</v>
      </c>
    </row>
    <row r="24" spans="1:8" ht="12">
      <c r="A24" s="2" t="s">
        <v>256</v>
      </c>
      <c r="B24" s="67"/>
      <c r="C24" s="67"/>
      <c r="D24" s="67"/>
      <c r="E24" s="67"/>
      <c r="F24" s="67"/>
      <c r="G24" s="67"/>
      <c r="H24" s="84">
        <v>42000</v>
      </c>
    </row>
    <row r="25" spans="1:8" ht="12">
      <c r="A25" s="2" t="s">
        <v>668</v>
      </c>
      <c r="B25" s="67"/>
      <c r="C25" s="67"/>
      <c r="D25" s="67"/>
      <c r="E25" s="67"/>
      <c r="F25" s="67"/>
      <c r="G25" s="67"/>
      <c r="H25" s="84">
        <f>H5+H23</f>
        <v>182977</v>
      </c>
    </row>
    <row r="26" spans="1:8" s="10" customFormat="1" ht="12">
      <c r="A26" s="282" t="s">
        <v>8</v>
      </c>
      <c r="B26" s="283"/>
      <c r="C26" s="283"/>
      <c r="D26" s="283"/>
      <c r="E26" s="283"/>
      <c r="F26" s="283"/>
      <c r="G26" s="283"/>
      <c r="H26" s="308"/>
    </row>
    <row r="27" spans="1:8" s="10" customFormat="1" ht="24" customHeight="1">
      <c r="A27" s="285" t="s">
        <v>9</v>
      </c>
      <c r="B27" s="8">
        <v>375.6</v>
      </c>
      <c r="C27" s="8" t="s">
        <v>10</v>
      </c>
      <c r="D27" s="61">
        <v>1450.47</v>
      </c>
      <c r="E27" s="7" t="s">
        <v>3</v>
      </c>
      <c r="F27" s="8"/>
      <c r="G27" s="8"/>
      <c r="H27" s="9">
        <f>B27*D27</f>
        <v>544796.532</v>
      </c>
    </row>
    <row r="28" spans="1:8" s="10" customFormat="1" ht="12.75">
      <c r="A28" s="286"/>
      <c r="B28" s="8">
        <v>282.2</v>
      </c>
      <c r="C28" s="8"/>
      <c r="D28" s="61">
        <v>1623.8</v>
      </c>
      <c r="E28" s="7"/>
      <c r="F28" s="8"/>
      <c r="G28" s="8"/>
      <c r="H28" s="118">
        <f>B28*D28</f>
        <v>458236.4</v>
      </c>
    </row>
    <row r="29" spans="1:8" s="10" customFormat="1" ht="12">
      <c r="A29" s="287"/>
      <c r="B29" s="8">
        <f>B27+B28</f>
        <v>657.8</v>
      </c>
      <c r="C29" s="8"/>
      <c r="D29" s="8"/>
      <c r="E29" s="7"/>
      <c r="F29" s="8"/>
      <c r="G29" s="8"/>
      <c r="H29" s="4">
        <f>H27+H28</f>
        <v>1003033</v>
      </c>
    </row>
    <row r="30" spans="1:8" s="10" customFormat="1" ht="12">
      <c r="A30" s="6" t="s">
        <v>13</v>
      </c>
      <c r="B30" s="7">
        <v>76372</v>
      </c>
      <c r="C30" s="8" t="s">
        <v>14</v>
      </c>
      <c r="D30" s="8">
        <v>6.4</v>
      </c>
      <c r="E30" s="7" t="s">
        <v>3</v>
      </c>
      <c r="F30" s="8"/>
      <c r="G30" s="8"/>
      <c r="H30" s="8">
        <f>B30*D30</f>
        <v>488780.8</v>
      </c>
    </row>
    <row r="31" spans="1:8" s="10" customFormat="1" ht="12">
      <c r="A31" s="6" t="s">
        <v>15</v>
      </c>
      <c r="B31" s="7">
        <v>10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9763.5</v>
      </c>
    </row>
    <row r="32" spans="1:8" s="10" customFormat="1" ht="12">
      <c r="A32" s="2" t="s">
        <v>0</v>
      </c>
      <c r="B32" s="3"/>
      <c r="C32" s="3"/>
      <c r="D32" s="4"/>
      <c r="E32" s="4"/>
      <c r="F32" s="3"/>
      <c r="G32" s="3"/>
      <c r="H32" s="4">
        <f>H29+H30+H31</f>
        <v>1501577</v>
      </c>
    </row>
    <row r="33" spans="1:8" s="10" customFormat="1" ht="12">
      <c r="A33" s="2" t="s">
        <v>1</v>
      </c>
      <c r="B33" s="3"/>
      <c r="C33" s="3"/>
      <c r="D33" s="4"/>
      <c r="E33" s="4"/>
      <c r="F33" s="3"/>
      <c r="G33" s="3"/>
      <c r="H33" s="4">
        <v>1502000</v>
      </c>
    </row>
    <row r="34" spans="1:8" s="10" customFormat="1" ht="12.75">
      <c r="A34" s="282" t="s">
        <v>58</v>
      </c>
      <c r="B34" s="284"/>
      <c r="C34" s="284"/>
      <c r="D34" s="284"/>
      <c r="E34" s="284"/>
      <c r="F34" s="284"/>
      <c r="G34" s="284"/>
      <c r="H34" s="309"/>
    </row>
    <row r="35" spans="1:8" s="10" customFormat="1" ht="12.75">
      <c r="A35" s="9" t="s">
        <v>16</v>
      </c>
      <c r="B35" s="12">
        <v>1624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13">
        <f>B35*D35*F35</f>
        <v>15343</v>
      </c>
    </row>
    <row r="36" spans="1:8" s="10" customFormat="1" ht="12.75">
      <c r="A36" s="9" t="s">
        <v>18</v>
      </c>
      <c r="B36" s="5"/>
      <c r="C36" s="5"/>
      <c r="D36" s="12">
        <v>1574</v>
      </c>
      <c r="E36" s="12" t="s">
        <v>3</v>
      </c>
      <c r="F36" s="12">
        <v>12</v>
      </c>
      <c r="G36" s="12" t="s">
        <v>4</v>
      </c>
      <c r="H36" s="13">
        <f>D36*F36</f>
        <v>18888</v>
      </c>
    </row>
    <row r="37" spans="1:8" s="10" customFormat="1" ht="12.75">
      <c r="A37" s="9" t="s">
        <v>51</v>
      </c>
      <c r="B37" s="9">
        <v>18.8</v>
      </c>
      <c r="C37" s="9" t="s">
        <v>12</v>
      </c>
      <c r="D37" s="12">
        <v>292.5</v>
      </c>
      <c r="E37" s="12" t="s">
        <v>3</v>
      </c>
      <c r="F37" s="12"/>
      <c r="G37" s="12"/>
      <c r="H37" s="13">
        <f>B37*D37</f>
        <v>5499</v>
      </c>
    </row>
    <row r="38" spans="1:8" s="10" customFormat="1" ht="12.75">
      <c r="A38" s="9" t="s">
        <v>34</v>
      </c>
      <c r="B38" s="5"/>
      <c r="C38" s="5"/>
      <c r="D38" s="24">
        <v>594.05</v>
      </c>
      <c r="E38" s="12" t="s">
        <v>3</v>
      </c>
      <c r="F38" s="12">
        <v>2</v>
      </c>
      <c r="G38" s="12" t="s">
        <v>7</v>
      </c>
      <c r="H38" s="13">
        <f>D38*F38</f>
        <v>1188</v>
      </c>
    </row>
    <row r="39" spans="1:8" s="10" customFormat="1" ht="12.75">
      <c r="A39" s="9" t="s">
        <v>642</v>
      </c>
      <c r="B39" s="5"/>
      <c r="C39" s="5"/>
      <c r="D39" s="24">
        <v>3400</v>
      </c>
      <c r="E39" s="12" t="s">
        <v>3</v>
      </c>
      <c r="F39" s="12">
        <v>12</v>
      </c>
      <c r="G39" s="39" t="s">
        <v>4</v>
      </c>
      <c r="H39" s="13">
        <f>D39*F39</f>
        <v>40800</v>
      </c>
    </row>
    <row r="40" spans="1:8" s="10" customFormat="1" ht="54" customHeight="1">
      <c r="A40" s="6" t="s">
        <v>567</v>
      </c>
      <c r="B40" s="12"/>
      <c r="C40" s="12"/>
      <c r="D40" s="12">
        <v>30000</v>
      </c>
      <c r="E40" s="12" t="s">
        <v>3</v>
      </c>
      <c r="F40" s="12"/>
      <c r="G40" s="12"/>
      <c r="H40" s="12">
        <f>D40</f>
        <v>30000</v>
      </c>
    </row>
    <row r="41" spans="1:8" s="10" customFormat="1" ht="48">
      <c r="A41" s="6" t="s">
        <v>566</v>
      </c>
      <c r="B41" s="182" t="s">
        <v>780</v>
      </c>
      <c r="C41" s="12"/>
      <c r="D41" s="12">
        <v>16400</v>
      </c>
      <c r="E41" s="12" t="s">
        <v>3</v>
      </c>
      <c r="F41" s="184" t="s">
        <v>789</v>
      </c>
      <c r="G41" s="12"/>
      <c r="H41" s="12">
        <f>D41+179000</f>
        <v>195400</v>
      </c>
    </row>
    <row r="42" spans="1:8" s="10" customFormat="1" ht="23.25" customHeight="1">
      <c r="A42" s="6" t="s">
        <v>70</v>
      </c>
      <c r="B42" s="12"/>
      <c r="C42" s="12"/>
      <c r="D42" s="12">
        <v>3000</v>
      </c>
      <c r="E42" s="39" t="s">
        <v>63</v>
      </c>
      <c r="F42" s="12">
        <v>12</v>
      </c>
      <c r="G42" s="39" t="s">
        <v>4</v>
      </c>
      <c r="H42" s="12">
        <f>D42*F42</f>
        <v>36000</v>
      </c>
    </row>
    <row r="43" spans="1:8" s="10" customFormat="1" ht="16.5" customHeight="1">
      <c r="A43" s="6" t="s">
        <v>655</v>
      </c>
      <c r="B43" s="12"/>
      <c r="C43" s="12"/>
      <c r="D43" s="12">
        <v>1200</v>
      </c>
      <c r="E43" s="39" t="s">
        <v>63</v>
      </c>
      <c r="F43" s="12">
        <v>12</v>
      </c>
      <c r="G43" s="39" t="s">
        <v>4</v>
      </c>
      <c r="H43" s="12">
        <f>D43*F43</f>
        <v>14400</v>
      </c>
    </row>
    <row r="44" spans="1:8" s="10" customFormat="1" ht="15.75" customHeight="1">
      <c r="A44" s="2" t="s">
        <v>0</v>
      </c>
      <c r="B44" s="3"/>
      <c r="C44" s="3"/>
      <c r="D44" s="4"/>
      <c r="E44" s="4"/>
      <c r="F44" s="3"/>
      <c r="G44" s="3"/>
      <c r="H44" s="4">
        <f>SUM(H35:H43)</f>
        <v>357518</v>
      </c>
    </row>
    <row r="45" spans="1:8" s="10" customFormat="1" ht="15.75" customHeight="1">
      <c r="A45" s="2" t="s">
        <v>1</v>
      </c>
      <c r="B45" s="3"/>
      <c r="C45" s="3"/>
      <c r="D45" s="4"/>
      <c r="E45" s="4"/>
      <c r="F45" s="3"/>
      <c r="G45" s="3"/>
      <c r="H45" s="4">
        <f>179000+179000</f>
        <v>358000</v>
      </c>
    </row>
    <row r="46" spans="1:8" s="10" customFormat="1" ht="12.75">
      <c r="A46" s="282" t="s">
        <v>59</v>
      </c>
      <c r="B46" s="298"/>
      <c r="C46" s="298"/>
      <c r="D46" s="298"/>
      <c r="E46" s="298"/>
      <c r="F46" s="298"/>
      <c r="G46" s="298"/>
      <c r="H46" s="312"/>
    </row>
    <row r="47" spans="1:8" s="10" customFormat="1" ht="24">
      <c r="A47" s="6" t="s">
        <v>36</v>
      </c>
      <c r="B47" s="7">
        <v>17</v>
      </c>
      <c r="C47" s="7" t="s">
        <v>2</v>
      </c>
      <c r="D47" s="9">
        <v>100</v>
      </c>
      <c r="E47" s="9" t="s">
        <v>63</v>
      </c>
      <c r="F47" s="7"/>
      <c r="G47" s="7"/>
      <c r="H47" s="9">
        <f>B47*D47</f>
        <v>1700</v>
      </c>
    </row>
    <row r="48" spans="1:8" s="10" customFormat="1" ht="12">
      <c r="A48" s="6" t="s">
        <v>35</v>
      </c>
      <c r="B48" s="7">
        <v>2</v>
      </c>
      <c r="C48" s="7" t="s">
        <v>2</v>
      </c>
      <c r="D48" s="7">
        <v>350</v>
      </c>
      <c r="E48" s="8" t="s">
        <v>3</v>
      </c>
      <c r="F48" s="8"/>
      <c r="G48" s="8"/>
      <c r="H48" s="9">
        <f>B48*D48</f>
        <v>700</v>
      </c>
    </row>
    <row r="49" spans="1:8" s="10" customFormat="1" ht="24">
      <c r="A49" s="6" t="s">
        <v>73</v>
      </c>
      <c r="B49" s="7"/>
      <c r="C49" s="7"/>
      <c r="D49" s="7"/>
      <c r="E49" s="8"/>
      <c r="F49" s="8"/>
      <c r="G49" s="8"/>
      <c r="H49" s="9">
        <v>10000</v>
      </c>
    </row>
    <row r="50" spans="1:8" s="10" customFormat="1" ht="12">
      <c r="A50" s="6" t="s">
        <v>625</v>
      </c>
      <c r="B50" s="7">
        <v>2</v>
      </c>
      <c r="C50" s="7" t="s">
        <v>2</v>
      </c>
      <c r="D50" s="7">
        <v>1000</v>
      </c>
      <c r="E50" s="8" t="s">
        <v>3</v>
      </c>
      <c r="F50" s="8"/>
      <c r="G50" s="8"/>
      <c r="H50" s="9">
        <f aca="true" t="shared" si="0" ref="H50:H55">B50*D50</f>
        <v>2000</v>
      </c>
    </row>
    <row r="51" spans="1:8" s="10" customFormat="1" ht="24">
      <c r="A51" s="6" t="s">
        <v>716</v>
      </c>
      <c r="B51" s="7">
        <v>2</v>
      </c>
      <c r="C51" s="7" t="s">
        <v>2</v>
      </c>
      <c r="D51" s="7">
        <v>3100</v>
      </c>
      <c r="E51" s="8" t="s">
        <v>3</v>
      </c>
      <c r="F51" s="8"/>
      <c r="G51" s="8"/>
      <c r="H51" s="9">
        <f t="shared" si="0"/>
        <v>6200</v>
      </c>
    </row>
    <row r="52" spans="1:8" s="10" customFormat="1" ht="24">
      <c r="A52" s="6" t="s">
        <v>626</v>
      </c>
      <c r="B52" s="7">
        <v>2</v>
      </c>
      <c r="C52" s="8" t="s">
        <v>2</v>
      </c>
      <c r="D52" s="7">
        <v>500</v>
      </c>
      <c r="E52" s="8" t="s">
        <v>3</v>
      </c>
      <c r="F52" s="8"/>
      <c r="G52" s="8"/>
      <c r="H52" s="9">
        <f t="shared" si="0"/>
        <v>1000</v>
      </c>
    </row>
    <row r="53" spans="1:8" ht="12">
      <c r="A53" s="6" t="s">
        <v>628</v>
      </c>
      <c r="B53" s="7">
        <v>3</v>
      </c>
      <c r="C53" s="8" t="s">
        <v>2</v>
      </c>
      <c r="D53" s="7">
        <v>1000</v>
      </c>
      <c r="E53" s="8" t="s">
        <v>3</v>
      </c>
      <c r="F53" s="8"/>
      <c r="G53" s="8"/>
      <c r="H53" s="9">
        <f t="shared" si="0"/>
        <v>3000</v>
      </c>
    </row>
    <row r="54" spans="1:8" ht="24">
      <c r="A54" s="6" t="s">
        <v>720</v>
      </c>
      <c r="B54" s="7">
        <v>1</v>
      </c>
      <c r="C54" s="8" t="s">
        <v>2</v>
      </c>
      <c r="D54" s="7">
        <v>2700</v>
      </c>
      <c r="E54" s="8" t="s">
        <v>3</v>
      </c>
      <c r="F54" s="8"/>
      <c r="G54" s="8"/>
      <c r="H54" s="9">
        <f t="shared" si="0"/>
        <v>2700</v>
      </c>
    </row>
    <row r="55" spans="1:8" ht="24">
      <c r="A55" s="6" t="s">
        <v>627</v>
      </c>
      <c r="B55" s="7">
        <v>1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1000</v>
      </c>
    </row>
    <row r="56" spans="1:8" ht="12">
      <c r="A56" s="2" t="s">
        <v>0</v>
      </c>
      <c r="B56" s="3"/>
      <c r="C56" s="3"/>
      <c r="D56" s="4"/>
      <c r="E56" s="4"/>
      <c r="F56" s="3"/>
      <c r="G56" s="3"/>
      <c r="H56" s="4">
        <f>SUM(H47:H55)</f>
        <v>28300</v>
      </c>
    </row>
    <row r="57" spans="1:8" ht="12">
      <c r="A57" s="2" t="s">
        <v>1</v>
      </c>
      <c r="B57" s="3"/>
      <c r="C57" s="3"/>
      <c r="D57" s="4"/>
      <c r="E57" s="4"/>
      <c r="F57" s="3"/>
      <c r="G57" s="3"/>
      <c r="H57" s="5">
        <v>28000</v>
      </c>
    </row>
    <row r="58" spans="1:8" s="10" customFormat="1" ht="12">
      <c r="A58" s="282" t="s">
        <v>19</v>
      </c>
      <c r="B58" s="283"/>
      <c r="C58" s="283"/>
      <c r="D58" s="283"/>
      <c r="E58" s="283"/>
      <c r="F58" s="283"/>
      <c r="G58" s="283"/>
      <c r="H58" s="283"/>
    </row>
    <row r="59" spans="1:8" s="10" customFormat="1" ht="12">
      <c r="A59" s="6" t="s">
        <v>37</v>
      </c>
      <c r="B59" s="7">
        <v>5</v>
      </c>
      <c r="C59" s="7" t="s">
        <v>2</v>
      </c>
      <c r="D59" s="7"/>
      <c r="E59" s="7"/>
      <c r="F59" s="8">
        <v>736</v>
      </c>
      <c r="G59" s="8" t="s">
        <v>3</v>
      </c>
      <c r="H59" s="9">
        <f>B59*F59</f>
        <v>3680</v>
      </c>
    </row>
    <row r="60" spans="1:8" ht="36">
      <c r="A60" s="6" t="s">
        <v>257</v>
      </c>
      <c r="B60" s="8">
        <v>4</v>
      </c>
      <c r="C60" s="7" t="s">
        <v>20</v>
      </c>
      <c r="D60" s="7"/>
      <c r="E60" s="7"/>
      <c r="F60" s="8">
        <v>486.44</v>
      </c>
      <c r="G60" s="8" t="s">
        <v>3</v>
      </c>
      <c r="H60" s="7">
        <f>B60*F60</f>
        <v>1946</v>
      </c>
    </row>
    <row r="61" spans="1:8" ht="14.25" customHeight="1">
      <c r="A61" s="2" t="s">
        <v>0</v>
      </c>
      <c r="B61" s="4"/>
      <c r="C61" s="4"/>
      <c r="D61" s="4"/>
      <c r="E61" s="4"/>
      <c r="F61" s="3"/>
      <c r="G61" s="3"/>
      <c r="H61" s="4">
        <f>SUM(H59:H60)</f>
        <v>5626</v>
      </c>
    </row>
    <row r="62" spans="1:8" ht="14.25" customHeight="1">
      <c r="A62" s="2" t="s">
        <v>1</v>
      </c>
      <c r="B62" s="4"/>
      <c r="C62" s="4"/>
      <c r="D62" s="4"/>
      <c r="E62" s="4"/>
      <c r="F62" s="3"/>
      <c r="G62" s="3"/>
      <c r="H62" s="4">
        <v>6000</v>
      </c>
    </row>
    <row r="63" spans="1:8" ht="12">
      <c r="A63" s="300" t="s">
        <v>21</v>
      </c>
      <c r="B63" s="300"/>
      <c r="C63" s="300"/>
      <c r="D63" s="300"/>
      <c r="E63" s="300"/>
      <c r="F63" s="300"/>
      <c r="G63" s="300"/>
      <c r="H63" s="300"/>
    </row>
    <row r="64" spans="1:8" ht="12.75" customHeight="1">
      <c r="A64" s="297" t="s">
        <v>22</v>
      </c>
      <c r="B64" s="306"/>
      <c r="C64" s="306"/>
      <c r="D64" s="306"/>
      <c r="E64" s="306"/>
      <c r="F64" s="306"/>
      <c r="G64" s="306"/>
      <c r="H64" s="313"/>
    </row>
    <row r="65" spans="1:8" ht="13.5" customHeight="1">
      <c r="A65" s="2" t="s">
        <v>38</v>
      </c>
      <c r="B65" s="7"/>
      <c r="C65" s="7"/>
      <c r="D65" s="15"/>
      <c r="E65" s="12"/>
      <c r="F65" s="16"/>
      <c r="G65" s="8"/>
      <c r="H65" s="9"/>
    </row>
    <row r="66" spans="1:8" ht="13.5" customHeight="1">
      <c r="A66" s="6" t="s">
        <v>75</v>
      </c>
      <c r="B66" s="7">
        <v>92</v>
      </c>
      <c r="C66" s="7" t="s">
        <v>2</v>
      </c>
      <c r="D66" s="15">
        <v>153</v>
      </c>
      <c r="E66" s="12" t="s">
        <v>77</v>
      </c>
      <c r="F66" s="16">
        <v>5.45</v>
      </c>
      <c r="G66" s="8" t="s">
        <v>3</v>
      </c>
      <c r="H66" s="9">
        <f>B66*D66*F66</f>
        <v>76714.2</v>
      </c>
    </row>
    <row r="67" spans="1:8" ht="13.5" customHeight="1">
      <c r="A67" s="6" t="s">
        <v>76</v>
      </c>
      <c r="B67" s="7">
        <v>76</v>
      </c>
      <c r="C67" s="7" t="s">
        <v>2</v>
      </c>
      <c r="D67" s="15">
        <v>187</v>
      </c>
      <c r="E67" s="12" t="s">
        <v>77</v>
      </c>
      <c r="F67" s="16">
        <v>5.45</v>
      </c>
      <c r="G67" s="8" t="s">
        <v>3</v>
      </c>
      <c r="H67" s="7">
        <f>B67*D67*F67</f>
        <v>77455</v>
      </c>
    </row>
    <row r="68" spans="1:8" ht="13.5" customHeight="1">
      <c r="A68" s="2" t="s">
        <v>732</v>
      </c>
      <c r="B68" s="7"/>
      <c r="C68" s="7"/>
      <c r="D68" s="15"/>
      <c r="E68" s="12"/>
      <c r="F68" s="16"/>
      <c r="G68" s="8"/>
      <c r="H68" s="4">
        <f>SUM(H66:H67)</f>
        <v>154169</v>
      </c>
    </row>
    <row r="69" spans="1:8" ht="12.75" customHeight="1">
      <c r="A69" s="17" t="s">
        <v>81</v>
      </c>
      <c r="B69" s="7">
        <v>38</v>
      </c>
      <c r="C69" s="7" t="s">
        <v>2</v>
      </c>
      <c r="D69" s="15">
        <v>153</v>
      </c>
      <c r="E69" s="12" t="s">
        <v>23</v>
      </c>
      <c r="F69" s="16">
        <v>17</v>
      </c>
      <c r="G69" s="8" t="s">
        <v>3</v>
      </c>
      <c r="H69" s="9">
        <f>B69*D69*F69</f>
        <v>98838</v>
      </c>
    </row>
    <row r="70" spans="1:8" ht="12.75" customHeight="1">
      <c r="A70" s="17" t="s">
        <v>739</v>
      </c>
      <c r="B70" s="7">
        <v>24</v>
      </c>
      <c r="C70" s="7" t="s">
        <v>2</v>
      </c>
      <c r="D70" s="15">
        <v>68</v>
      </c>
      <c r="E70" s="12" t="s">
        <v>23</v>
      </c>
      <c r="F70" s="16">
        <v>17</v>
      </c>
      <c r="G70" s="8" t="s">
        <v>3</v>
      </c>
      <c r="H70" s="9">
        <f>B70*D70*F70</f>
        <v>27744</v>
      </c>
    </row>
    <row r="71" spans="1:8" ht="12.75" customHeight="1">
      <c r="A71" s="17" t="s">
        <v>39</v>
      </c>
      <c r="B71" s="7">
        <v>4</v>
      </c>
      <c r="C71" s="7" t="s">
        <v>2</v>
      </c>
      <c r="D71" s="15">
        <v>187</v>
      </c>
      <c r="E71" s="12" t="s">
        <v>23</v>
      </c>
      <c r="F71" s="16">
        <v>7.1</v>
      </c>
      <c r="G71" s="8" t="s">
        <v>3</v>
      </c>
      <c r="H71" s="7">
        <f>B71*D71*F71</f>
        <v>5311</v>
      </c>
    </row>
    <row r="72" spans="1:8" ht="12" customHeight="1">
      <c r="A72" s="294" t="s">
        <v>41</v>
      </c>
      <c r="B72" s="295"/>
      <c r="C72" s="295"/>
      <c r="D72" s="295"/>
      <c r="E72" s="295"/>
      <c r="F72" s="295"/>
      <c r="G72" s="296"/>
      <c r="H72" s="4">
        <f>SUM(H68:H71)</f>
        <v>286062</v>
      </c>
    </row>
    <row r="73" spans="1:8" ht="12" customHeight="1">
      <c r="A73" s="297" t="s">
        <v>43</v>
      </c>
      <c r="B73" s="298"/>
      <c r="C73" s="298"/>
      <c r="D73" s="298"/>
      <c r="E73" s="298"/>
      <c r="F73" s="298"/>
      <c r="G73" s="298"/>
      <c r="H73" s="312"/>
    </row>
    <row r="74" spans="1:8" ht="12" customHeight="1">
      <c r="A74" s="1" t="s">
        <v>45</v>
      </c>
      <c r="B74" s="32">
        <v>168</v>
      </c>
      <c r="C74" s="33" t="s">
        <v>2</v>
      </c>
      <c r="D74" s="32">
        <v>0.07</v>
      </c>
      <c r="E74" s="33" t="s">
        <v>44</v>
      </c>
      <c r="F74" s="32">
        <v>120</v>
      </c>
      <c r="G74" s="8" t="s">
        <v>5</v>
      </c>
      <c r="H74" s="8">
        <f>B74*D74*F74</f>
        <v>1411.2</v>
      </c>
    </row>
    <row r="75" spans="1:8" ht="14.25" customHeight="1">
      <c r="A75" s="2" t="s">
        <v>50</v>
      </c>
      <c r="B75" s="34">
        <f>H74</f>
        <v>1411.2</v>
      </c>
      <c r="C75" s="33" t="s">
        <v>44</v>
      </c>
      <c r="D75" s="34">
        <v>2.5</v>
      </c>
      <c r="E75" s="33" t="s">
        <v>44</v>
      </c>
      <c r="F75" s="34">
        <v>4.5</v>
      </c>
      <c r="G75" s="8" t="s">
        <v>3</v>
      </c>
      <c r="H75" s="4">
        <f>B75/D75*F75</f>
        <v>2540</v>
      </c>
    </row>
    <row r="76" spans="1:8" ht="12" customHeight="1">
      <c r="A76" s="14"/>
      <c r="B76" s="31"/>
      <c r="C76" s="31"/>
      <c r="D76" s="306"/>
      <c r="E76" s="306"/>
      <c r="F76" s="31"/>
      <c r="G76" s="31"/>
      <c r="H76" s="18"/>
    </row>
    <row r="77" spans="1:8" ht="12" customHeight="1">
      <c r="A77" s="2" t="s">
        <v>24</v>
      </c>
      <c r="B77" s="4" t="s">
        <v>25</v>
      </c>
      <c r="C77" s="4"/>
      <c r="D77" s="314" t="s">
        <v>26</v>
      </c>
      <c r="E77" s="315"/>
      <c r="F77" s="19" t="s">
        <v>27</v>
      </c>
      <c r="G77" s="3"/>
      <c r="H77" s="5" t="s">
        <v>28</v>
      </c>
    </row>
    <row r="78" spans="1:8" ht="12" customHeight="1">
      <c r="A78" s="297" t="s">
        <v>30</v>
      </c>
      <c r="B78" s="298"/>
      <c r="C78" s="298"/>
      <c r="D78" s="298"/>
      <c r="E78" s="298"/>
      <c r="F78" s="298"/>
      <c r="G78" s="298"/>
      <c r="H78" s="312"/>
    </row>
    <row r="79" spans="1:8" ht="12" customHeight="1">
      <c r="A79" s="6" t="s">
        <v>357</v>
      </c>
      <c r="B79" s="32">
        <v>5</v>
      </c>
      <c r="C79" s="33" t="s">
        <v>6</v>
      </c>
      <c r="D79" s="32"/>
      <c r="E79" s="33"/>
      <c r="F79" s="32">
        <v>50</v>
      </c>
      <c r="G79" s="33" t="s">
        <v>3</v>
      </c>
      <c r="H79" s="32">
        <f>B79*F79</f>
        <v>250</v>
      </c>
    </row>
    <row r="80" spans="1:8" ht="12" customHeight="1">
      <c r="A80" s="261" t="s">
        <v>208</v>
      </c>
      <c r="B80" s="32">
        <v>1</v>
      </c>
      <c r="C80" s="33" t="s">
        <v>6</v>
      </c>
      <c r="D80" s="32"/>
      <c r="E80" s="33"/>
      <c r="F80" s="32">
        <f>1593+2590</f>
        <v>4183</v>
      </c>
      <c r="G80" s="33" t="s">
        <v>3</v>
      </c>
      <c r="H80" s="32">
        <f aca="true" t="shared" si="1" ref="H80:H92">B80*F80</f>
        <v>4183</v>
      </c>
    </row>
    <row r="81" spans="1:8" ht="12" customHeight="1">
      <c r="A81" s="6" t="s">
        <v>157</v>
      </c>
      <c r="B81" s="32">
        <v>5</v>
      </c>
      <c r="C81" s="33" t="s">
        <v>6</v>
      </c>
      <c r="D81" s="32">
        <v>9</v>
      </c>
      <c r="E81" s="33" t="s">
        <v>46</v>
      </c>
      <c r="F81" s="32">
        <v>8</v>
      </c>
      <c r="G81" s="33" t="s">
        <v>3</v>
      </c>
      <c r="H81" s="32">
        <f aca="true" t="shared" si="2" ref="H81:H86">B81*D81*F81</f>
        <v>360</v>
      </c>
    </row>
    <row r="82" spans="1:8" ht="12" customHeight="1">
      <c r="A82" s="6" t="s">
        <v>358</v>
      </c>
      <c r="B82" s="32">
        <v>10</v>
      </c>
      <c r="C82" s="33" t="s">
        <v>6</v>
      </c>
      <c r="D82" s="32">
        <v>9</v>
      </c>
      <c r="E82" s="33" t="s">
        <v>46</v>
      </c>
      <c r="F82" s="32">
        <v>10</v>
      </c>
      <c r="G82" s="33" t="s">
        <v>3</v>
      </c>
      <c r="H82" s="32">
        <f t="shared" si="2"/>
        <v>900</v>
      </c>
    </row>
    <row r="83" spans="1:8" ht="12" customHeight="1">
      <c r="A83" s="6" t="s">
        <v>123</v>
      </c>
      <c r="B83" s="32">
        <v>2</v>
      </c>
      <c r="C83" s="33" t="s">
        <v>6</v>
      </c>
      <c r="D83" s="32">
        <v>9</v>
      </c>
      <c r="E83" s="33" t="s">
        <v>46</v>
      </c>
      <c r="F83" s="32">
        <v>12</v>
      </c>
      <c r="G83" s="33" t="s">
        <v>3</v>
      </c>
      <c r="H83" s="32">
        <f t="shared" si="2"/>
        <v>216</v>
      </c>
    </row>
    <row r="84" spans="1:8" ht="12" customHeight="1">
      <c r="A84" s="6" t="s">
        <v>200</v>
      </c>
      <c r="B84" s="32">
        <v>4</v>
      </c>
      <c r="C84" s="33" t="s">
        <v>6</v>
      </c>
      <c r="D84" s="32">
        <v>10</v>
      </c>
      <c r="E84" s="33" t="s">
        <v>46</v>
      </c>
      <c r="F84" s="32">
        <v>33</v>
      </c>
      <c r="G84" s="33" t="s">
        <v>3</v>
      </c>
      <c r="H84" s="32">
        <f t="shared" si="2"/>
        <v>1320</v>
      </c>
    </row>
    <row r="85" spans="1:8" ht="12" customHeight="1">
      <c r="A85" s="6" t="s">
        <v>125</v>
      </c>
      <c r="B85" s="32">
        <v>3</v>
      </c>
      <c r="C85" s="33" t="s">
        <v>6</v>
      </c>
      <c r="D85" s="32">
        <v>10</v>
      </c>
      <c r="E85" s="33" t="s">
        <v>46</v>
      </c>
      <c r="F85" s="32">
        <v>60</v>
      </c>
      <c r="G85" s="33" t="s">
        <v>3</v>
      </c>
      <c r="H85" s="32">
        <f t="shared" si="2"/>
        <v>1800</v>
      </c>
    </row>
    <row r="86" spans="1:8" ht="12" customHeight="1">
      <c r="A86" s="6" t="s">
        <v>210</v>
      </c>
      <c r="B86" s="32">
        <v>4</v>
      </c>
      <c r="C86" s="33" t="s">
        <v>6</v>
      </c>
      <c r="D86" s="32">
        <v>10</v>
      </c>
      <c r="E86" s="33" t="s">
        <v>46</v>
      </c>
      <c r="F86" s="32">
        <v>30</v>
      </c>
      <c r="G86" s="33" t="s">
        <v>3</v>
      </c>
      <c r="H86" s="32">
        <f t="shared" si="2"/>
        <v>1200</v>
      </c>
    </row>
    <row r="87" spans="1:8" ht="12" customHeight="1">
      <c r="A87" s="6" t="s">
        <v>104</v>
      </c>
      <c r="B87" s="32">
        <v>80</v>
      </c>
      <c r="C87" s="33" t="s">
        <v>46</v>
      </c>
      <c r="D87" s="32"/>
      <c r="E87" s="33"/>
      <c r="F87" s="32">
        <v>35</v>
      </c>
      <c r="G87" s="33" t="s">
        <v>3</v>
      </c>
      <c r="H87" s="32">
        <f t="shared" si="1"/>
        <v>2800</v>
      </c>
    </row>
    <row r="88" spans="1:8" ht="12" customHeight="1">
      <c r="A88" s="6" t="s">
        <v>107</v>
      </c>
      <c r="B88" s="32">
        <v>2</v>
      </c>
      <c r="C88" s="33" t="s">
        <v>6</v>
      </c>
      <c r="D88" s="32"/>
      <c r="E88" s="33"/>
      <c r="F88" s="32">
        <v>510</v>
      </c>
      <c r="G88" s="33" t="s">
        <v>3</v>
      </c>
      <c r="H88" s="32">
        <f t="shared" si="1"/>
        <v>1020</v>
      </c>
    </row>
    <row r="89" spans="1:8" ht="12" customHeight="1">
      <c r="A89" s="6" t="s">
        <v>47</v>
      </c>
      <c r="B89" s="32">
        <v>3</v>
      </c>
      <c r="C89" s="33" t="s">
        <v>6</v>
      </c>
      <c r="D89" s="32"/>
      <c r="E89" s="33"/>
      <c r="F89" s="32">
        <v>300</v>
      </c>
      <c r="G89" s="33" t="s">
        <v>3</v>
      </c>
      <c r="H89" s="32">
        <f t="shared" si="1"/>
        <v>900</v>
      </c>
    </row>
    <row r="90" spans="1:8" ht="12" customHeight="1">
      <c r="A90" s="261" t="s">
        <v>826</v>
      </c>
      <c r="B90" s="32">
        <v>100</v>
      </c>
      <c r="C90" s="33" t="s">
        <v>6</v>
      </c>
      <c r="D90" s="32"/>
      <c r="E90" s="33"/>
      <c r="F90" s="32">
        <v>15</v>
      </c>
      <c r="G90" s="33" t="s">
        <v>3</v>
      </c>
      <c r="H90" s="32">
        <f t="shared" si="1"/>
        <v>1500</v>
      </c>
    </row>
    <row r="91" spans="1:8" ht="12" customHeight="1">
      <c r="A91" s="261" t="s">
        <v>825</v>
      </c>
      <c r="B91" s="32">
        <v>150</v>
      </c>
      <c r="C91" s="33" t="s">
        <v>6</v>
      </c>
      <c r="D91" s="32"/>
      <c r="E91" s="33"/>
      <c r="F91" s="32">
        <v>20</v>
      </c>
      <c r="G91" s="33" t="s">
        <v>3</v>
      </c>
      <c r="H91" s="32">
        <f t="shared" si="1"/>
        <v>3000</v>
      </c>
    </row>
    <row r="92" spans="1:8" ht="12" customHeight="1">
      <c r="A92" s="261" t="s">
        <v>824</v>
      </c>
      <c r="B92" s="32">
        <v>150</v>
      </c>
      <c r="C92" s="33" t="s">
        <v>6</v>
      </c>
      <c r="D92" s="32"/>
      <c r="E92" s="33"/>
      <c r="F92" s="32">
        <v>20</v>
      </c>
      <c r="G92" s="33" t="s">
        <v>3</v>
      </c>
      <c r="H92" s="32">
        <f t="shared" si="1"/>
        <v>3000</v>
      </c>
    </row>
    <row r="93" spans="1:8" ht="12" customHeight="1">
      <c r="A93" s="2" t="s">
        <v>29</v>
      </c>
      <c r="B93" s="7"/>
      <c r="C93" s="7"/>
      <c r="D93" s="303"/>
      <c r="E93" s="304"/>
      <c r="F93" s="8"/>
      <c r="G93" s="8"/>
      <c r="H93" s="5">
        <f>SUM(H79:H92)</f>
        <v>22449</v>
      </c>
    </row>
    <row r="94" spans="1:8" ht="12" customHeight="1">
      <c r="A94" s="2" t="s">
        <v>256</v>
      </c>
      <c r="B94" s="7"/>
      <c r="C94" s="7"/>
      <c r="D94" s="303"/>
      <c r="E94" s="304"/>
      <c r="F94" s="8"/>
      <c r="G94" s="8"/>
      <c r="H94" s="5">
        <v>12000</v>
      </c>
    </row>
    <row r="95" spans="1:8" ht="12" customHeight="1">
      <c r="A95" s="297" t="s">
        <v>31</v>
      </c>
      <c r="B95" s="298"/>
      <c r="C95" s="298"/>
      <c r="D95" s="298"/>
      <c r="E95" s="298"/>
      <c r="F95" s="298"/>
      <c r="G95" s="298"/>
      <c r="H95" s="312"/>
    </row>
    <row r="96" spans="1:8" ht="12" customHeight="1">
      <c r="A96" s="6" t="s">
        <v>114</v>
      </c>
      <c r="B96" s="32">
        <v>79</v>
      </c>
      <c r="C96" s="33" t="s">
        <v>152</v>
      </c>
      <c r="D96" s="32"/>
      <c r="E96" s="33"/>
      <c r="F96" s="32">
        <v>72</v>
      </c>
      <c r="G96" s="33" t="s">
        <v>3</v>
      </c>
      <c r="H96" s="32">
        <f>B96*F96</f>
        <v>5688</v>
      </c>
    </row>
    <row r="97" spans="1:8" ht="12" customHeight="1">
      <c r="A97" s="6" t="s">
        <v>247</v>
      </c>
      <c r="B97" s="32">
        <v>90</v>
      </c>
      <c r="C97" s="33" t="s">
        <v>152</v>
      </c>
      <c r="D97" s="32"/>
      <c r="E97" s="33"/>
      <c r="F97" s="32">
        <v>90</v>
      </c>
      <c r="G97" s="33" t="s">
        <v>3</v>
      </c>
      <c r="H97" s="32">
        <f aca="true" t="shared" si="3" ref="H97:H105">B97*F97</f>
        <v>8100</v>
      </c>
    </row>
    <row r="98" spans="1:8" ht="12" customHeight="1">
      <c r="A98" s="6" t="s">
        <v>360</v>
      </c>
      <c r="B98" s="32">
        <v>73</v>
      </c>
      <c r="C98" s="33" t="s">
        <v>152</v>
      </c>
      <c r="D98" s="32"/>
      <c r="E98" s="33"/>
      <c r="F98" s="32">
        <v>80</v>
      </c>
      <c r="G98" s="33" t="s">
        <v>3</v>
      </c>
      <c r="H98" s="32">
        <f t="shared" si="3"/>
        <v>5840</v>
      </c>
    </row>
    <row r="99" spans="1:8" ht="12" customHeight="1">
      <c r="A99" s="6" t="s">
        <v>248</v>
      </c>
      <c r="B99" s="32">
        <v>78</v>
      </c>
      <c r="C99" s="33" t="s">
        <v>152</v>
      </c>
      <c r="D99" s="32"/>
      <c r="E99" s="33"/>
      <c r="F99" s="32">
        <v>80</v>
      </c>
      <c r="G99" s="33" t="s">
        <v>3</v>
      </c>
      <c r="H99" s="32">
        <f t="shared" si="3"/>
        <v>6240</v>
      </c>
    </row>
    <row r="100" spans="1:8" ht="12" customHeight="1">
      <c r="A100" s="6" t="s">
        <v>140</v>
      </c>
      <c r="B100" s="32">
        <v>6</v>
      </c>
      <c r="C100" s="33" t="s">
        <v>6</v>
      </c>
      <c r="D100" s="32"/>
      <c r="E100" s="33"/>
      <c r="F100" s="32">
        <v>40</v>
      </c>
      <c r="G100" s="33" t="s">
        <v>3</v>
      </c>
      <c r="H100" s="32">
        <f t="shared" si="3"/>
        <v>240</v>
      </c>
    </row>
    <row r="101" spans="1:8" ht="12" customHeight="1">
      <c r="A101" s="6" t="s">
        <v>116</v>
      </c>
      <c r="B101" s="32">
        <v>2</v>
      </c>
      <c r="C101" s="33" t="s">
        <v>148</v>
      </c>
      <c r="D101" s="32"/>
      <c r="E101" s="33"/>
      <c r="F101" s="32">
        <v>295</v>
      </c>
      <c r="G101" s="33" t="s">
        <v>3</v>
      </c>
      <c r="H101" s="32">
        <f t="shared" si="3"/>
        <v>590</v>
      </c>
    </row>
    <row r="102" spans="1:8" ht="12" customHeight="1">
      <c r="A102" s="6" t="s">
        <v>149</v>
      </c>
      <c r="B102" s="32">
        <v>2</v>
      </c>
      <c r="C102" s="33" t="s">
        <v>6</v>
      </c>
      <c r="D102" s="32"/>
      <c r="E102" s="33"/>
      <c r="F102" s="32">
        <v>280</v>
      </c>
      <c r="G102" s="33" t="s">
        <v>3</v>
      </c>
      <c r="H102" s="32">
        <f t="shared" si="3"/>
        <v>560</v>
      </c>
    </row>
    <row r="103" spans="1:8" ht="12" customHeight="1">
      <c r="A103" s="6" t="s">
        <v>361</v>
      </c>
      <c r="B103" s="32">
        <v>9</v>
      </c>
      <c r="C103" s="33" t="s">
        <v>6</v>
      </c>
      <c r="D103" s="32"/>
      <c r="E103" s="33"/>
      <c r="F103" s="32">
        <v>36</v>
      </c>
      <c r="G103" s="33" t="s">
        <v>3</v>
      </c>
      <c r="H103" s="32">
        <f t="shared" si="3"/>
        <v>324</v>
      </c>
    </row>
    <row r="104" spans="1:8" ht="12" customHeight="1">
      <c r="A104" s="6" t="s">
        <v>151</v>
      </c>
      <c r="B104" s="32">
        <v>10</v>
      </c>
      <c r="C104" s="33" t="s">
        <v>152</v>
      </c>
      <c r="D104" s="32"/>
      <c r="E104" s="33"/>
      <c r="F104" s="32">
        <v>70</v>
      </c>
      <c r="G104" s="33" t="s">
        <v>3</v>
      </c>
      <c r="H104" s="32">
        <f t="shared" si="3"/>
        <v>700</v>
      </c>
    </row>
    <row r="105" spans="1:8" ht="12" customHeight="1">
      <c r="A105" s="6" t="s">
        <v>145</v>
      </c>
      <c r="B105" s="32">
        <v>4</v>
      </c>
      <c r="C105" s="33" t="s">
        <v>183</v>
      </c>
      <c r="D105" s="32"/>
      <c r="E105" s="33"/>
      <c r="F105" s="32">
        <v>287</v>
      </c>
      <c r="G105" s="33" t="s">
        <v>3</v>
      </c>
      <c r="H105" s="32">
        <f t="shared" si="3"/>
        <v>1148</v>
      </c>
    </row>
    <row r="106" spans="1:8" ht="12" customHeight="1">
      <c r="A106" s="2" t="s">
        <v>750</v>
      </c>
      <c r="B106" s="7"/>
      <c r="C106" s="7"/>
      <c r="D106" s="302"/>
      <c r="E106" s="302"/>
      <c r="F106" s="8"/>
      <c r="G106" s="8"/>
      <c r="H106" s="5">
        <f>SUM(H96:H105)</f>
        <v>29430</v>
      </c>
    </row>
    <row r="107" spans="1:8" ht="12" customHeight="1">
      <c r="A107" s="2" t="s">
        <v>256</v>
      </c>
      <c r="B107" s="7"/>
      <c r="C107" s="7"/>
      <c r="D107" s="40"/>
      <c r="E107" s="40"/>
      <c r="F107" s="8"/>
      <c r="G107" s="8"/>
      <c r="H107" s="5">
        <v>30077</v>
      </c>
    </row>
    <row r="108" spans="1:8" ht="12" customHeight="1">
      <c r="A108" s="2" t="s">
        <v>91</v>
      </c>
      <c r="B108" s="7"/>
      <c r="C108" s="7"/>
      <c r="D108" s="7"/>
      <c r="E108" s="7"/>
      <c r="F108" s="8"/>
      <c r="G108" s="8"/>
      <c r="H108" s="4">
        <f>H72+H75+H93+H106</f>
        <v>340481</v>
      </c>
    </row>
    <row r="109" spans="1:8" ht="12" customHeight="1">
      <c r="A109" s="2" t="s">
        <v>406</v>
      </c>
      <c r="B109" s="7"/>
      <c r="C109" s="7"/>
      <c r="D109" s="7"/>
      <c r="E109" s="7"/>
      <c r="F109" s="8"/>
      <c r="G109" s="8"/>
      <c r="H109" s="4">
        <v>336000</v>
      </c>
    </row>
    <row r="110" spans="1:8" ht="12" customHeight="1">
      <c r="A110" s="46" t="s">
        <v>86</v>
      </c>
      <c r="B110" s="47"/>
      <c r="C110" s="47"/>
      <c r="D110" s="47"/>
      <c r="E110" s="47"/>
      <c r="F110" s="48"/>
      <c r="G110" s="48"/>
      <c r="H110" s="49">
        <f>H5+H14+H19+H23+H32+H44+H61+H108</f>
        <v>2416151</v>
      </c>
    </row>
    <row r="111" spans="1:8" ht="12">
      <c r="A111" s="50" t="s">
        <v>87</v>
      </c>
      <c r="B111" s="47"/>
      <c r="C111" s="47"/>
      <c r="D111" s="47"/>
      <c r="E111" s="47"/>
      <c r="F111" s="48"/>
      <c r="G111" s="48"/>
      <c r="H111" s="49">
        <f>H6+H15+H20+H24+H33+H45+H57+H62+H109</f>
        <v>2442000</v>
      </c>
    </row>
    <row r="112" spans="1:10" ht="12.75" customHeight="1">
      <c r="A112" s="316" t="s">
        <v>61</v>
      </c>
      <c r="B112" s="330"/>
      <c r="C112" s="330"/>
      <c r="D112" s="330"/>
      <c r="E112" s="330"/>
      <c r="F112" s="330"/>
      <c r="G112" s="330"/>
      <c r="H112" s="330"/>
      <c r="I112" s="330"/>
      <c r="J112" s="330"/>
    </row>
    <row r="113" spans="1:7" ht="12">
      <c r="A113" s="1" t="s">
        <v>62</v>
      </c>
      <c r="B113" s="1"/>
      <c r="C113" s="1"/>
      <c r="D113" s="1" t="s">
        <v>60</v>
      </c>
      <c r="E113" s="1"/>
      <c r="F113" s="1"/>
      <c r="G113" s="1" t="s">
        <v>756</v>
      </c>
    </row>
    <row r="114" spans="1:6" ht="12.75">
      <c r="A114" s="25"/>
      <c r="B114" s="26"/>
      <c r="C114" s="26"/>
      <c r="D114" s="26"/>
      <c r="E114" s="11"/>
      <c r="F114" s="27"/>
    </row>
    <row r="115" spans="1:6" ht="12.75">
      <c r="A115" s="26"/>
      <c r="B115" s="26"/>
      <c r="C115" s="26"/>
      <c r="D115" s="26"/>
      <c r="E115" s="11"/>
      <c r="F115" s="27"/>
    </row>
    <row r="116" spans="1:6" ht="12.75">
      <c r="A116" s="26"/>
      <c r="B116" s="26"/>
      <c r="C116" s="26"/>
      <c r="D116" s="26"/>
      <c r="E116" s="11"/>
      <c r="F116" s="27"/>
    </row>
    <row r="117" spans="1:6" ht="12.75">
      <c r="A117" s="26"/>
      <c r="B117" s="26"/>
      <c r="C117" s="26"/>
      <c r="D117" s="26"/>
      <c r="E117" s="11"/>
      <c r="F117" s="27"/>
    </row>
    <row r="118" spans="1:6" ht="12.75">
      <c r="A118" s="26"/>
      <c r="B118" s="26"/>
      <c r="C118" s="26"/>
      <c r="D118" s="26"/>
      <c r="E118" s="11"/>
      <c r="F118" s="27"/>
    </row>
    <row r="119" spans="1:6" ht="12.75">
      <c r="A119" s="26"/>
      <c r="B119" s="26"/>
      <c r="C119" s="26"/>
      <c r="D119" s="26"/>
      <c r="E119" s="11"/>
      <c r="F119" s="27"/>
    </row>
    <row r="120" spans="1:6" ht="12.75">
      <c r="A120" s="26"/>
      <c r="B120" s="26"/>
      <c r="C120" s="26"/>
      <c r="D120" s="26"/>
      <c r="E120" s="11"/>
      <c r="F120" s="27"/>
    </row>
    <row r="121" spans="1:6" ht="12.75">
      <c r="A121" s="26"/>
      <c r="B121" s="26"/>
      <c r="C121" s="26"/>
      <c r="D121" s="26"/>
      <c r="E121" s="11"/>
      <c r="F121" s="27"/>
    </row>
    <row r="122" spans="1:6" ht="12.75">
      <c r="A122" s="26"/>
      <c r="B122" s="26"/>
      <c r="C122" s="26"/>
      <c r="D122" s="26"/>
      <c r="E122" s="11"/>
      <c r="F122" s="27"/>
    </row>
    <row r="123" spans="1:6" ht="12.75">
      <c r="A123" s="26"/>
      <c r="B123" s="26"/>
      <c r="C123" s="26"/>
      <c r="D123" s="26"/>
      <c r="E123" s="11"/>
      <c r="F123" s="27"/>
    </row>
    <row r="124" spans="1:6" ht="12.75">
      <c r="A124" s="26"/>
      <c r="B124" s="26"/>
      <c r="C124" s="26"/>
      <c r="D124" s="26"/>
      <c r="E124" s="11"/>
      <c r="F124" s="27"/>
    </row>
    <row r="125" spans="1:6" ht="12.75">
      <c r="A125" s="28"/>
      <c r="B125" s="28"/>
      <c r="C125" s="26"/>
      <c r="D125" s="11"/>
      <c r="E125" s="11"/>
      <c r="F125" s="27"/>
    </row>
    <row r="126" spans="1:6" ht="12.75">
      <c r="A126" s="29"/>
      <c r="B126" s="29"/>
      <c r="C126" s="29"/>
      <c r="D126" s="29"/>
      <c r="E126" s="11"/>
      <c r="F126" s="27"/>
    </row>
    <row r="127" spans="1:6" ht="12">
      <c r="A127" s="30"/>
      <c r="B127" s="11"/>
      <c r="C127" s="11"/>
      <c r="D127" s="11"/>
      <c r="E127" s="11"/>
      <c r="F127" s="27"/>
    </row>
  </sheetData>
  <sheetProtection/>
  <mergeCells count="23">
    <mergeCell ref="A1:H1"/>
    <mergeCell ref="D77:E77"/>
    <mergeCell ref="A72:G72"/>
    <mergeCell ref="A73:H73"/>
    <mergeCell ref="A3:H3"/>
    <mergeCell ref="A7:H7"/>
    <mergeCell ref="A16:H16"/>
    <mergeCell ref="A2:H2"/>
    <mergeCell ref="A26:H26"/>
    <mergeCell ref="A34:H34"/>
    <mergeCell ref="A112:J112"/>
    <mergeCell ref="D93:E93"/>
    <mergeCell ref="D94:E94"/>
    <mergeCell ref="D106:E106"/>
    <mergeCell ref="D76:E76"/>
    <mergeCell ref="A78:H78"/>
    <mergeCell ref="A46:H46"/>
    <mergeCell ref="A27:A29"/>
    <mergeCell ref="A21:H21"/>
    <mergeCell ref="A58:H58"/>
    <mergeCell ref="A95:H95"/>
    <mergeCell ref="A63:H63"/>
    <mergeCell ref="A64:H64"/>
  </mergeCells>
  <printOptions/>
  <pageMargins left="0.75" right="0.75" top="0.52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K98" sqref="K98"/>
    </sheetView>
  </sheetViews>
  <sheetFormatPr defaultColWidth="9.140625" defaultRowHeight="12.75"/>
  <cols>
    <col min="1" max="1" width="31.421875" style="21" customWidth="1"/>
    <col min="2" max="2" width="10.28125" style="22" customWidth="1"/>
    <col min="3" max="3" width="6.00390625" style="22" customWidth="1"/>
    <col min="4" max="4" width="7.7109375" style="22" customWidth="1"/>
    <col min="5" max="5" width="4.7109375" style="22" customWidth="1"/>
    <col min="6" max="6" width="9.421875" style="23" customWidth="1"/>
    <col min="7" max="7" width="5.421875" style="23" customWidth="1"/>
    <col min="8" max="8" width="10.140625" style="1" customWidth="1"/>
    <col min="9" max="16384" width="9.140625" style="1" customWidth="1"/>
  </cols>
  <sheetData>
    <row r="1" spans="1:8" ht="12">
      <c r="A1" s="307" t="s">
        <v>239</v>
      </c>
      <c r="B1" s="307"/>
      <c r="C1" s="307"/>
      <c r="D1" s="307"/>
      <c r="E1" s="307"/>
      <c r="F1" s="307"/>
      <c r="G1" s="307"/>
      <c r="H1" s="307"/>
    </row>
    <row r="2" spans="1:8" ht="12">
      <c r="A2" s="282" t="s">
        <v>582</v>
      </c>
      <c r="B2" s="283"/>
      <c r="C2" s="283"/>
      <c r="D2" s="283"/>
      <c r="E2" s="283"/>
      <c r="F2" s="283"/>
      <c r="G2" s="283"/>
      <c r="H2" s="308"/>
    </row>
    <row r="3" spans="1:8" ht="12" customHeight="1">
      <c r="A3" s="282" t="s">
        <v>664</v>
      </c>
      <c r="B3" s="283"/>
      <c r="C3" s="283"/>
      <c r="D3" s="283"/>
      <c r="E3" s="283"/>
      <c r="F3" s="283"/>
      <c r="G3" s="283"/>
      <c r="H3" s="308"/>
    </row>
    <row r="4" spans="1:8" ht="21.75" customHeight="1">
      <c r="A4" s="6" t="s">
        <v>632</v>
      </c>
      <c r="B4" s="68">
        <v>5205</v>
      </c>
      <c r="C4" s="68" t="s">
        <v>3</v>
      </c>
      <c r="D4" s="68">
        <v>1.25</v>
      </c>
      <c r="E4" s="68" t="s">
        <v>796</v>
      </c>
      <c r="F4" s="68">
        <v>12</v>
      </c>
      <c r="G4" s="68" t="s">
        <v>4</v>
      </c>
      <c r="H4" s="68">
        <f>B4*D4*F4</f>
        <v>78075</v>
      </c>
    </row>
    <row r="5" spans="1:8" ht="12">
      <c r="A5" s="2" t="s">
        <v>616</v>
      </c>
      <c r="B5" s="67"/>
      <c r="C5" s="67"/>
      <c r="D5" s="67"/>
      <c r="E5" s="67"/>
      <c r="F5" s="67"/>
      <c r="G5" s="67"/>
      <c r="H5" s="84">
        <v>78075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78000</v>
      </c>
    </row>
    <row r="7" spans="1:8" ht="12">
      <c r="A7" s="282" t="s">
        <v>612</v>
      </c>
      <c r="B7" s="283"/>
      <c r="C7" s="283"/>
      <c r="D7" s="283"/>
      <c r="E7" s="283"/>
      <c r="F7" s="283"/>
      <c r="G7" s="283"/>
      <c r="H7" s="308"/>
    </row>
    <row r="8" spans="1:8" ht="12">
      <c r="A8" s="6" t="s">
        <v>671</v>
      </c>
      <c r="B8" s="75">
        <v>200</v>
      </c>
      <c r="C8" s="75" t="s">
        <v>3</v>
      </c>
      <c r="D8" s="75">
        <v>5</v>
      </c>
      <c r="E8" s="75" t="s">
        <v>5</v>
      </c>
      <c r="F8" s="75">
        <v>1</v>
      </c>
      <c r="G8" s="75"/>
      <c r="H8" s="68">
        <f>B8*D8</f>
        <v>1000</v>
      </c>
    </row>
    <row r="9" spans="1:8" ht="12">
      <c r="A9" s="6" t="s">
        <v>614</v>
      </c>
      <c r="B9" s="75">
        <v>200</v>
      </c>
      <c r="C9" s="75" t="s">
        <v>3</v>
      </c>
      <c r="D9" s="75">
        <v>3</v>
      </c>
      <c r="E9" s="75" t="s">
        <v>5</v>
      </c>
      <c r="F9" s="75">
        <v>3</v>
      </c>
      <c r="G9" s="75" t="s">
        <v>2</v>
      </c>
      <c r="H9" s="68">
        <f>B9*D9*F9</f>
        <v>1800</v>
      </c>
    </row>
    <row r="10" spans="1:8" ht="12">
      <c r="A10" s="6" t="s">
        <v>615</v>
      </c>
      <c r="B10" s="75">
        <v>200</v>
      </c>
      <c r="C10" s="75" t="s">
        <v>3</v>
      </c>
      <c r="D10" s="75">
        <v>4</v>
      </c>
      <c r="E10" s="75" t="s">
        <v>5</v>
      </c>
      <c r="F10" s="75">
        <v>1</v>
      </c>
      <c r="G10" s="75" t="s">
        <v>2</v>
      </c>
      <c r="H10" s="68">
        <f>B10*D10*F10</f>
        <v>800</v>
      </c>
    </row>
    <row r="11" spans="1:8" ht="12">
      <c r="A11" s="6" t="s">
        <v>669</v>
      </c>
      <c r="B11" s="75">
        <v>200</v>
      </c>
      <c r="C11" s="75" t="s">
        <v>3</v>
      </c>
      <c r="D11" s="75">
        <v>7</v>
      </c>
      <c r="E11" s="75" t="s">
        <v>5</v>
      </c>
      <c r="F11" s="75">
        <v>1</v>
      </c>
      <c r="G11" s="75" t="s">
        <v>2</v>
      </c>
      <c r="H11" s="68">
        <f>B11*D11*F11</f>
        <v>1400</v>
      </c>
    </row>
    <row r="12" spans="1:8" ht="12">
      <c r="A12" s="6" t="s">
        <v>670</v>
      </c>
      <c r="B12" s="75">
        <v>200</v>
      </c>
      <c r="C12" s="75" t="s">
        <v>3</v>
      </c>
      <c r="D12" s="75">
        <v>7</v>
      </c>
      <c r="E12" s="75" t="s">
        <v>5</v>
      </c>
      <c r="F12" s="75">
        <v>1</v>
      </c>
      <c r="G12" s="75" t="s">
        <v>2</v>
      </c>
      <c r="H12" s="68">
        <f>B12*D12*F12</f>
        <v>1400</v>
      </c>
    </row>
    <row r="13" spans="1:8" ht="12">
      <c r="A13" s="2" t="s">
        <v>616</v>
      </c>
      <c r="B13" s="75"/>
      <c r="C13" s="75"/>
      <c r="D13" s="75"/>
      <c r="E13" s="75"/>
      <c r="F13" s="75"/>
      <c r="G13" s="75"/>
      <c r="H13" s="84">
        <f>SUM(H8:H12)</f>
        <v>6400</v>
      </c>
    </row>
    <row r="14" spans="1:8" ht="12">
      <c r="A14" s="2" t="s">
        <v>256</v>
      </c>
      <c r="B14" s="67"/>
      <c r="C14" s="67"/>
      <c r="D14" s="67"/>
      <c r="E14" s="67"/>
      <c r="F14" s="67"/>
      <c r="G14" s="67"/>
      <c r="H14" s="84">
        <v>6000</v>
      </c>
    </row>
    <row r="15" spans="1:8" ht="12">
      <c r="A15" s="282" t="s">
        <v>666</v>
      </c>
      <c r="B15" s="283"/>
      <c r="C15" s="283"/>
      <c r="D15" s="283"/>
      <c r="E15" s="283"/>
      <c r="F15" s="283"/>
      <c r="G15" s="283"/>
      <c r="H15" s="308"/>
    </row>
    <row r="16" spans="1:8" ht="12">
      <c r="A16" s="6" t="s">
        <v>632</v>
      </c>
      <c r="B16" s="68">
        <v>23579</v>
      </c>
      <c r="C16" s="68"/>
      <c r="D16" s="68"/>
      <c r="E16" s="68"/>
      <c r="F16" s="68"/>
      <c r="G16" s="68"/>
      <c r="H16" s="68">
        <f>B16</f>
        <v>23579</v>
      </c>
    </row>
    <row r="17" spans="1:8" ht="12">
      <c r="A17" s="2" t="s">
        <v>616</v>
      </c>
      <c r="B17" s="67"/>
      <c r="C17" s="67"/>
      <c r="D17" s="67"/>
      <c r="E17" s="67"/>
      <c r="F17" s="67"/>
      <c r="G17" s="67"/>
      <c r="H17" s="84">
        <v>23579</v>
      </c>
    </row>
    <row r="18" spans="1:8" ht="12">
      <c r="A18" s="2" t="s">
        <v>256</v>
      </c>
      <c r="B18" s="67"/>
      <c r="C18" s="67"/>
      <c r="D18" s="67"/>
      <c r="E18" s="67"/>
      <c r="F18" s="67"/>
      <c r="G18" s="67"/>
      <c r="H18" s="84">
        <v>24000</v>
      </c>
    </row>
    <row r="19" spans="1:8" ht="12">
      <c r="A19" s="2" t="s">
        <v>668</v>
      </c>
      <c r="B19" s="67"/>
      <c r="C19" s="67"/>
      <c r="D19" s="67"/>
      <c r="E19" s="67"/>
      <c r="F19" s="67"/>
      <c r="G19" s="67"/>
      <c r="H19" s="84">
        <f>H4+H16</f>
        <v>101654</v>
      </c>
    </row>
    <row r="20" spans="1:8" ht="12">
      <c r="A20" s="282" t="s">
        <v>424</v>
      </c>
      <c r="B20" s="283"/>
      <c r="C20" s="283"/>
      <c r="D20" s="283"/>
      <c r="E20" s="283"/>
      <c r="F20" s="283"/>
      <c r="G20" s="283"/>
      <c r="H20" s="308"/>
    </row>
    <row r="21" spans="1:8" ht="12.75" customHeight="1">
      <c r="A21" s="75" t="s">
        <v>617</v>
      </c>
      <c r="B21" s="68">
        <v>109.2</v>
      </c>
      <c r="C21" s="68" t="s">
        <v>3</v>
      </c>
      <c r="D21" s="68">
        <v>1</v>
      </c>
      <c r="E21" s="68" t="s">
        <v>5</v>
      </c>
      <c r="F21" s="68"/>
      <c r="G21" s="68"/>
      <c r="H21" s="68">
        <f>B21</f>
        <v>109.2</v>
      </c>
    </row>
    <row r="22" spans="1:8" ht="12">
      <c r="A22" s="6" t="s">
        <v>684</v>
      </c>
      <c r="B22" s="68">
        <v>400</v>
      </c>
      <c r="C22" s="68" t="s">
        <v>3</v>
      </c>
      <c r="D22" s="68">
        <v>2</v>
      </c>
      <c r="E22" s="68" t="s">
        <v>7</v>
      </c>
      <c r="F22" s="68"/>
      <c r="G22" s="68"/>
      <c r="H22" s="68">
        <f>B22*D22</f>
        <v>800</v>
      </c>
    </row>
    <row r="23" spans="1:8" ht="12">
      <c r="A23" s="2" t="s">
        <v>616</v>
      </c>
      <c r="B23" s="68"/>
      <c r="C23" s="68"/>
      <c r="D23" s="68"/>
      <c r="E23" s="68"/>
      <c r="F23" s="68"/>
      <c r="G23" s="68"/>
      <c r="H23" s="179">
        <f>H21+H22</f>
        <v>909</v>
      </c>
    </row>
    <row r="24" spans="1:8" ht="12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2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2.75" customHeight="1">
      <c r="A26" s="285" t="s">
        <v>9</v>
      </c>
      <c r="B26" s="68">
        <v>191.6</v>
      </c>
      <c r="C26" s="288" t="s">
        <v>10</v>
      </c>
      <c r="D26" s="69">
        <v>1450.47</v>
      </c>
      <c r="E26" s="291" t="s">
        <v>3</v>
      </c>
      <c r="F26" s="67"/>
      <c r="G26" s="67"/>
      <c r="H26" s="68">
        <f>B26*D26</f>
        <v>277910.052</v>
      </c>
    </row>
    <row r="27" spans="1:8" s="10" customFormat="1" ht="12.75">
      <c r="A27" s="286"/>
      <c r="B27" s="68">
        <v>144</v>
      </c>
      <c r="C27" s="289"/>
      <c r="D27" s="61">
        <v>1623.8</v>
      </c>
      <c r="E27" s="292"/>
      <c r="F27" s="67"/>
      <c r="G27" s="67"/>
      <c r="H27" s="68">
        <f>B27*D27</f>
        <v>233827.2</v>
      </c>
    </row>
    <row r="28" spans="1:8" s="10" customFormat="1" ht="12">
      <c r="A28" s="287"/>
      <c r="B28" s="8">
        <f>B26+B27</f>
        <v>335.6</v>
      </c>
      <c r="C28" s="290"/>
      <c r="D28" s="8"/>
      <c r="E28" s="293"/>
      <c r="F28" s="8"/>
      <c r="G28" s="8"/>
      <c r="H28" s="106">
        <f>H26+H27</f>
        <v>511737.3</v>
      </c>
    </row>
    <row r="29" spans="1:8" s="10" customFormat="1" ht="12">
      <c r="A29" s="310" t="s">
        <v>562</v>
      </c>
      <c r="B29" s="8">
        <v>234.76</v>
      </c>
      <c r="C29" s="8" t="s">
        <v>12</v>
      </c>
      <c r="D29" s="8">
        <v>26.62</v>
      </c>
      <c r="E29" s="57" t="s">
        <v>63</v>
      </c>
      <c r="F29" s="8"/>
      <c r="G29" s="8"/>
      <c r="H29" s="118">
        <f>B29*D29</f>
        <v>6249.3</v>
      </c>
    </row>
    <row r="30" spans="1:8" s="10" customFormat="1" ht="12">
      <c r="A30" s="311"/>
      <c r="B30" s="8">
        <v>0</v>
      </c>
      <c r="C30" s="8" t="s">
        <v>12</v>
      </c>
      <c r="D30" s="8">
        <v>28.29</v>
      </c>
      <c r="E30" s="7" t="s">
        <v>63</v>
      </c>
      <c r="F30" s="8"/>
      <c r="G30" s="8"/>
      <c r="H30" s="8"/>
    </row>
    <row r="31" spans="1:8" s="10" customFormat="1" ht="12">
      <c r="A31" s="6" t="s">
        <v>689</v>
      </c>
      <c r="B31" s="8">
        <v>9220.99</v>
      </c>
      <c r="C31" s="8" t="s">
        <v>14</v>
      </c>
      <c r="D31" s="8">
        <v>4.86</v>
      </c>
      <c r="E31" s="7" t="s">
        <v>63</v>
      </c>
      <c r="F31" s="8"/>
      <c r="G31" s="8"/>
      <c r="H31" s="8">
        <f>B31*D31</f>
        <v>44814.01</v>
      </c>
    </row>
    <row r="32" spans="1:8" s="10" customFormat="1" ht="12">
      <c r="A32" s="6" t="s">
        <v>13</v>
      </c>
      <c r="B32" s="7">
        <v>21083</v>
      </c>
      <c r="C32" s="8" t="s">
        <v>14</v>
      </c>
      <c r="D32" s="8">
        <v>6.4</v>
      </c>
      <c r="E32" s="7" t="s">
        <v>3</v>
      </c>
      <c r="F32" s="8"/>
      <c r="G32" s="8"/>
      <c r="H32" s="7">
        <f>B32*D32</f>
        <v>134931</v>
      </c>
    </row>
    <row r="33" spans="1:8" s="10" customFormat="1" ht="12">
      <c r="A33" s="6" t="s">
        <v>15</v>
      </c>
      <c r="B33" s="7">
        <v>10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9763.5</v>
      </c>
    </row>
    <row r="34" spans="1:8" s="10" customFormat="1" ht="12">
      <c r="A34" s="2" t="s">
        <v>0</v>
      </c>
      <c r="B34" s="3"/>
      <c r="C34" s="3"/>
      <c r="D34" s="4"/>
      <c r="E34" s="4"/>
      <c r="F34" s="3"/>
      <c r="G34" s="3"/>
      <c r="H34" s="4">
        <f>SUM(H28:H33)</f>
        <v>707495</v>
      </c>
    </row>
    <row r="35" spans="1:8" s="10" customFormat="1" ht="12">
      <c r="A35" s="2" t="s">
        <v>256</v>
      </c>
      <c r="B35" s="3"/>
      <c r="C35" s="3"/>
      <c r="D35" s="4"/>
      <c r="E35" s="4"/>
      <c r="F35" s="3"/>
      <c r="G35" s="3"/>
      <c r="H35" s="4">
        <v>708000</v>
      </c>
    </row>
    <row r="36" spans="1:8" s="10" customFormat="1" ht="12.75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2.75">
      <c r="A37" s="9" t="s">
        <v>16</v>
      </c>
      <c r="B37" s="12">
        <v>1290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13">
        <f>B37*D37*F37</f>
        <v>12187</v>
      </c>
    </row>
    <row r="38" spans="1:8" s="10" customFormat="1" ht="12.75">
      <c r="A38" s="9" t="s">
        <v>18</v>
      </c>
      <c r="B38" s="5"/>
      <c r="C38" s="5"/>
      <c r="D38" s="12">
        <v>1682</v>
      </c>
      <c r="E38" s="12" t="s">
        <v>3</v>
      </c>
      <c r="F38" s="12">
        <v>12</v>
      </c>
      <c r="G38" s="12" t="s">
        <v>4</v>
      </c>
      <c r="H38" s="13">
        <f>D38*F38</f>
        <v>20184</v>
      </c>
    </row>
    <row r="39" spans="1:8" s="10" customFormat="1" ht="12.75">
      <c r="A39" s="9" t="s">
        <v>34</v>
      </c>
      <c r="B39" s="5"/>
      <c r="C39" s="5"/>
      <c r="D39" s="24">
        <v>594.05</v>
      </c>
      <c r="E39" s="12" t="s">
        <v>3</v>
      </c>
      <c r="F39" s="12">
        <v>2</v>
      </c>
      <c r="G39" s="12" t="s">
        <v>7</v>
      </c>
      <c r="H39" s="108">
        <f>D39*F39</f>
        <v>1188.1</v>
      </c>
    </row>
    <row r="40" spans="1:8" s="10" customFormat="1" ht="24">
      <c r="A40" s="6" t="s">
        <v>563</v>
      </c>
      <c r="B40" s="12"/>
      <c r="C40" s="12"/>
      <c r="D40" s="12">
        <v>10000</v>
      </c>
      <c r="E40" s="12" t="s">
        <v>3</v>
      </c>
      <c r="F40" s="12"/>
      <c r="G40" s="12"/>
      <c r="H40" s="13">
        <v>10000</v>
      </c>
    </row>
    <row r="41" spans="1:8" s="10" customFormat="1" ht="40.5" customHeight="1">
      <c r="A41" s="6" t="s">
        <v>564</v>
      </c>
      <c r="B41" s="126" t="s">
        <v>768</v>
      </c>
      <c r="C41" s="12"/>
      <c r="D41" s="126">
        <v>40000</v>
      </c>
      <c r="E41" s="12" t="s">
        <v>3</v>
      </c>
      <c r="F41" s="82" t="s">
        <v>790</v>
      </c>
      <c r="G41" s="12"/>
      <c r="H41" s="103">
        <f>40000+23000</f>
        <v>63000</v>
      </c>
    </row>
    <row r="42" spans="1:8" s="10" customFormat="1" ht="12.75">
      <c r="A42" s="6" t="s">
        <v>68</v>
      </c>
      <c r="B42" s="12"/>
      <c r="C42" s="12"/>
      <c r="D42" s="12"/>
      <c r="E42" s="12" t="s">
        <v>3</v>
      </c>
      <c r="F42" s="12"/>
      <c r="G42" s="12"/>
      <c r="H42" s="103">
        <v>30000</v>
      </c>
    </row>
    <row r="43" spans="1:8" s="10" customFormat="1" ht="12.75">
      <c r="A43" s="6" t="s">
        <v>648</v>
      </c>
      <c r="B43" s="12"/>
      <c r="C43" s="12"/>
      <c r="D43" s="12">
        <v>3400</v>
      </c>
      <c r="E43" s="12" t="s">
        <v>3</v>
      </c>
      <c r="F43" s="12">
        <v>12</v>
      </c>
      <c r="G43" s="12" t="s">
        <v>4</v>
      </c>
      <c r="H43" s="12">
        <f>D43*F43</f>
        <v>40800</v>
      </c>
    </row>
    <row r="44" spans="1:8" s="10" customFormat="1" ht="12.75">
      <c r="A44" s="6" t="s">
        <v>649</v>
      </c>
      <c r="B44" s="12"/>
      <c r="C44" s="12"/>
      <c r="D44" s="12">
        <v>1200</v>
      </c>
      <c r="E44" s="12" t="s">
        <v>3</v>
      </c>
      <c r="F44" s="12">
        <v>12</v>
      </c>
      <c r="G44" s="12" t="s">
        <v>4</v>
      </c>
      <c r="H44" s="12">
        <f>D44*F44</f>
        <v>14400</v>
      </c>
    </row>
    <row r="45" spans="1:8" s="10" customFormat="1" ht="12.75">
      <c r="A45" s="6" t="s">
        <v>650</v>
      </c>
      <c r="B45" s="12"/>
      <c r="C45" s="12"/>
      <c r="D45" s="12">
        <v>1500</v>
      </c>
      <c r="E45" s="12" t="s">
        <v>3</v>
      </c>
      <c r="F45" s="12">
        <v>12</v>
      </c>
      <c r="G45" s="12" t="s">
        <v>4</v>
      </c>
      <c r="H45" s="12">
        <f>D45*F45</f>
        <v>18000</v>
      </c>
    </row>
    <row r="46" spans="1:8" s="10" customFormat="1" ht="12">
      <c r="A46" s="2" t="s">
        <v>0</v>
      </c>
      <c r="B46" s="3"/>
      <c r="C46" s="3"/>
      <c r="D46" s="4"/>
      <c r="E46" s="4"/>
      <c r="F46" s="3"/>
      <c r="G46" s="3"/>
      <c r="H46" s="4">
        <f>SUM(H37:H45)</f>
        <v>209759</v>
      </c>
    </row>
    <row r="47" spans="1:8" s="10" customFormat="1" ht="12">
      <c r="A47" s="2" t="s">
        <v>256</v>
      </c>
      <c r="B47" s="3"/>
      <c r="C47" s="3"/>
      <c r="D47" s="4"/>
      <c r="E47" s="4"/>
      <c r="F47" s="3"/>
      <c r="G47" s="3"/>
      <c r="H47" s="4">
        <f>187000+23000</f>
        <v>210000</v>
      </c>
    </row>
    <row r="48" spans="1:8" ht="12.75">
      <c r="A48" s="282" t="s">
        <v>59</v>
      </c>
      <c r="B48" s="298"/>
      <c r="C48" s="298"/>
      <c r="D48" s="298"/>
      <c r="E48" s="298"/>
      <c r="F48" s="298"/>
      <c r="G48" s="298"/>
      <c r="H48" s="312"/>
    </row>
    <row r="49" spans="1:8" ht="24">
      <c r="A49" s="6" t="s">
        <v>36</v>
      </c>
      <c r="B49" s="7">
        <v>17</v>
      </c>
      <c r="C49" s="7" t="s">
        <v>2</v>
      </c>
      <c r="D49" s="9">
        <v>100</v>
      </c>
      <c r="E49" s="9" t="s">
        <v>63</v>
      </c>
      <c r="F49" s="7"/>
      <c r="G49" s="7"/>
      <c r="H49" s="9">
        <f>B49*D49</f>
        <v>1700</v>
      </c>
    </row>
    <row r="50" spans="1:8" ht="12">
      <c r="A50" s="6" t="s">
        <v>35</v>
      </c>
      <c r="B50" s="7">
        <v>2</v>
      </c>
      <c r="C50" s="8"/>
      <c r="D50" s="7">
        <v>350</v>
      </c>
      <c r="E50" s="8" t="s">
        <v>3</v>
      </c>
      <c r="F50" s="8"/>
      <c r="G50" s="8"/>
      <c r="H50" s="9">
        <f>B50*D50</f>
        <v>700</v>
      </c>
    </row>
    <row r="51" spans="1:8" ht="24">
      <c r="A51" s="6" t="s">
        <v>73</v>
      </c>
      <c r="B51" s="7"/>
      <c r="C51" s="8"/>
      <c r="D51" s="7"/>
      <c r="E51" s="8"/>
      <c r="F51" s="8"/>
      <c r="G51" s="8"/>
      <c r="H51" s="9">
        <v>11000</v>
      </c>
    </row>
    <row r="52" spans="1:8" ht="12">
      <c r="A52" s="6" t="s">
        <v>625</v>
      </c>
      <c r="B52" s="7">
        <v>1</v>
      </c>
      <c r="C52" s="8"/>
      <c r="D52" s="7">
        <v>1000</v>
      </c>
      <c r="E52" s="8"/>
      <c r="F52" s="8"/>
      <c r="G52" s="8"/>
      <c r="H52" s="9">
        <f aca="true" t="shared" si="0" ref="H52:H57">B52*D52</f>
        <v>1000</v>
      </c>
    </row>
    <row r="53" spans="1:8" ht="24">
      <c r="A53" s="6" t="s">
        <v>626</v>
      </c>
      <c r="B53" s="7">
        <v>1</v>
      </c>
      <c r="C53" s="8" t="s">
        <v>2</v>
      </c>
      <c r="D53" s="7">
        <v>500</v>
      </c>
      <c r="E53" s="8" t="s">
        <v>3</v>
      </c>
      <c r="F53" s="8"/>
      <c r="G53" s="8"/>
      <c r="H53" s="9">
        <f t="shared" si="0"/>
        <v>500</v>
      </c>
    </row>
    <row r="54" spans="1:8" s="10" customFormat="1" ht="16.5" customHeight="1">
      <c r="A54" s="6" t="s">
        <v>628</v>
      </c>
      <c r="B54" s="7">
        <v>3</v>
      </c>
      <c r="C54" s="8" t="s">
        <v>2</v>
      </c>
      <c r="D54" s="7">
        <v>1000</v>
      </c>
      <c r="E54" s="8" t="s">
        <v>3</v>
      </c>
      <c r="F54" s="8"/>
      <c r="G54" s="8"/>
      <c r="H54" s="9">
        <f t="shared" si="0"/>
        <v>3000</v>
      </c>
    </row>
    <row r="55" spans="1:8" ht="24">
      <c r="A55" s="6" t="s">
        <v>720</v>
      </c>
      <c r="B55" s="7">
        <v>1</v>
      </c>
      <c r="C55" s="8" t="s">
        <v>2</v>
      </c>
      <c r="D55" s="7">
        <v>2700</v>
      </c>
      <c r="E55" s="8" t="s">
        <v>3</v>
      </c>
      <c r="F55" s="8"/>
      <c r="G55" s="8"/>
      <c r="H55" s="9">
        <f t="shared" si="0"/>
        <v>2700</v>
      </c>
    </row>
    <row r="56" spans="1:8" ht="12">
      <c r="A56" s="6" t="s">
        <v>627</v>
      </c>
      <c r="B56" s="7">
        <v>1</v>
      </c>
      <c r="C56" s="8" t="s">
        <v>2</v>
      </c>
      <c r="D56" s="7">
        <v>1000</v>
      </c>
      <c r="E56" s="8" t="s">
        <v>3</v>
      </c>
      <c r="F56" s="8"/>
      <c r="G56" s="8"/>
      <c r="H56" s="9">
        <f t="shared" si="0"/>
        <v>1000</v>
      </c>
    </row>
    <row r="57" spans="1:8" ht="26.25" customHeight="1">
      <c r="A57" s="6" t="s">
        <v>714</v>
      </c>
      <c r="B57" s="7">
        <v>1</v>
      </c>
      <c r="C57" s="8" t="s">
        <v>2</v>
      </c>
      <c r="D57" s="8">
        <v>2880</v>
      </c>
      <c r="E57" s="8" t="s">
        <v>3</v>
      </c>
      <c r="F57" s="8"/>
      <c r="G57" s="8"/>
      <c r="H57" s="9">
        <f t="shared" si="0"/>
        <v>2880</v>
      </c>
    </row>
    <row r="58" spans="1:8" ht="14.25" customHeight="1">
      <c r="A58" s="6" t="s">
        <v>715</v>
      </c>
      <c r="B58" s="7">
        <v>1</v>
      </c>
      <c r="C58" s="8" t="s">
        <v>2</v>
      </c>
      <c r="D58" s="8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</row>
    <row r="59" spans="1:8" ht="13.5" customHeight="1">
      <c r="A59" s="2" t="s">
        <v>0</v>
      </c>
      <c r="B59" s="3"/>
      <c r="C59" s="3"/>
      <c r="D59" s="4"/>
      <c r="E59" s="4"/>
      <c r="F59" s="3"/>
      <c r="G59" s="3"/>
      <c r="H59" s="4">
        <f>SUM(H49:H58)</f>
        <v>26880</v>
      </c>
    </row>
    <row r="60" spans="1:8" ht="13.5" customHeight="1">
      <c r="A60" s="2" t="s">
        <v>256</v>
      </c>
      <c r="B60" s="3"/>
      <c r="C60" s="3"/>
      <c r="D60" s="4"/>
      <c r="E60" s="4"/>
      <c r="F60" s="3"/>
      <c r="G60" s="3"/>
      <c r="H60" s="4">
        <v>27000</v>
      </c>
    </row>
    <row r="61" spans="1:8" ht="13.5" customHeight="1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8" ht="12.75" customHeight="1">
      <c r="A62" s="6" t="s">
        <v>37</v>
      </c>
      <c r="B62" s="7">
        <v>12</v>
      </c>
      <c r="C62" s="7" t="s">
        <v>2</v>
      </c>
      <c r="D62" s="7"/>
      <c r="E62" s="7"/>
      <c r="F62" s="8">
        <v>736</v>
      </c>
      <c r="G62" s="8" t="s">
        <v>3</v>
      </c>
      <c r="H62" s="9">
        <f>B62*F62</f>
        <v>8832</v>
      </c>
    </row>
    <row r="63" spans="1:8" ht="24.75" customHeight="1">
      <c r="A63" s="6" t="s">
        <v>257</v>
      </c>
      <c r="B63" s="8">
        <v>4</v>
      </c>
      <c r="C63" s="7" t="s">
        <v>20</v>
      </c>
      <c r="D63" s="7"/>
      <c r="E63" s="7"/>
      <c r="F63" s="8">
        <v>245.77</v>
      </c>
      <c r="G63" s="8" t="s">
        <v>3</v>
      </c>
      <c r="H63" s="8">
        <f>B63*F63</f>
        <v>983.08</v>
      </c>
    </row>
    <row r="64" spans="1:8" ht="15" customHeight="1">
      <c r="A64" s="2" t="s">
        <v>0</v>
      </c>
      <c r="B64" s="4"/>
      <c r="C64" s="4"/>
      <c r="D64" s="4"/>
      <c r="E64" s="4"/>
      <c r="F64" s="3"/>
      <c r="G64" s="3"/>
      <c r="H64" s="4">
        <f>SUM(H62:H63)</f>
        <v>9815</v>
      </c>
    </row>
    <row r="65" spans="1:8" ht="15" customHeight="1">
      <c r="A65" s="2" t="s">
        <v>256</v>
      </c>
      <c r="B65" s="4"/>
      <c r="C65" s="4"/>
      <c r="D65" s="4"/>
      <c r="E65" s="4"/>
      <c r="F65" s="3"/>
      <c r="G65" s="3"/>
      <c r="H65" s="4">
        <v>10000</v>
      </c>
    </row>
    <row r="66" spans="1:8" ht="12.75" customHeight="1">
      <c r="A66" s="14"/>
      <c r="B66" s="31"/>
      <c r="C66" s="31"/>
      <c r="D66" s="306"/>
      <c r="E66" s="306"/>
      <c r="F66" s="31"/>
      <c r="G66" s="31"/>
      <c r="H66" s="18"/>
    </row>
    <row r="67" spans="1:8" ht="12.75" customHeight="1">
      <c r="A67" s="2" t="s">
        <v>24</v>
      </c>
      <c r="B67" s="4" t="s">
        <v>25</v>
      </c>
      <c r="C67" s="4"/>
      <c r="D67" s="314" t="s">
        <v>26</v>
      </c>
      <c r="E67" s="315"/>
      <c r="F67" s="19" t="s">
        <v>27</v>
      </c>
      <c r="G67" s="3"/>
      <c r="H67" s="78" t="s">
        <v>28</v>
      </c>
    </row>
    <row r="68" spans="1:8" ht="12" customHeight="1">
      <c r="A68" s="300" t="s">
        <v>21</v>
      </c>
      <c r="B68" s="300"/>
      <c r="C68" s="300"/>
      <c r="D68" s="300"/>
      <c r="E68" s="300"/>
      <c r="F68" s="300"/>
      <c r="G68" s="300"/>
      <c r="H68" s="300"/>
    </row>
    <row r="69" spans="1:8" ht="12" customHeight="1">
      <c r="A69" s="297" t="s">
        <v>22</v>
      </c>
      <c r="B69" s="306"/>
      <c r="C69" s="306"/>
      <c r="D69" s="306"/>
      <c r="E69" s="306"/>
      <c r="F69" s="306"/>
      <c r="G69" s="306"/>
      <c r="H69" s="313"/>
    </row>
    <row r="70" spans="1:8" ht="14.25" customHeight="1">
      <c r="A70" s="2" t="s">
        <v>38</v>
      </c>
      <c r="B70" s="7"/>
      <c r="C70" s="7"/>
      <c r="D70" s="15"/>
      <c r="E70" s="12"/>
      <c r="F70" s="16"/>
      <c r="G70" s="8"/>
      <c r="H70" s="9"/>
    </row>
    <row r="71" spans="1:8" ht="12" customHeight="1">
      <c r="A71" s="6" t="s">
        <v>75</v>
      </c>
      <c r="B71" s="7">
        <v>36</v>
      </c>
      <c r="C71" s="7" t="s">
        <v>2</v>
      </c>
      <c r="D71" s="15">
        <v>153</v>
      </c>
      <c r="E71" s="12" t="s">
        <v>77</v>
      </c>
      <c r="F71" s="16"/>
      <c r="G71" s="8">
        <v>5.45</v>
      </c>
      <c r="H71" s="7">
        <f>B71*D71*G71</f>
        <v>30019</v>
      </c>
    </row>
    <row r="72" spans="1:8" ht="12" customHeight="1">
      <c r="A72" s="6" t="s">
        <v>76</v>
      </c>
      <c r="B72" s="7">
        <v>50</v>
      </c>
      <c r="C72" s="7" t="s">
        <v>2</v>
      </c>
      <c r="D72" s="15">
        <v>187</v>
      </c>
      <c r="E72" s="12" t="s">
        <v>77</v>
      </c>
      <c r="F72" s="16"/>
      <c r="G72" s="8">
        <v>5.45</v>
      </c>
      <c r="H72" s="7">
        <f>B72*D72*G72</f>
        <v>50958</v>
      </c>
    </row>
    <row r="73" spans="1:8" ht="12" customHeight="1">
      <c r="A73" s="2" t="s">
        <v>731</v>
      </c>
      <c r="B73" s="7"/>
      <c r="C73" s="7"/>
      <c r="D73" s="15"/>
      <c r="E73" s="12"/>
      <c r="F73" s="16"/>
      <c r="G73" s="8"/>
      <c r="H73" s="4">
        <f>H71+H72</f>
        <v>80977</v>
      </c>
    </row>
    <row r="74" spans="1:8" ht="12" customHeight="1">
      <c r="A74" s="17" t="s">
        <v>78</v>
      </c>
      <c r="B74" s="7">
        <v>17</v>
      </c>
      <c r="C74" s="7" t="s">
        <v>2</v>
      </c>
      <c r="D74" s="15">
        <v>153</v>
      </c>
      <c r="E74" s="12" t="s">
        <v>23</v>
      </c>
      <c r="F74" s="16">
        <v>17</v>
      </c>
      <c r="G74" s="8" t="s">
        <v>3</v>
      </c>
      <c r="H74" s="9">
        <f>B74*D74*F74</f>
        <v>44217</v>
      </c>
    </row>
    <row r="75" spans="1:8" ht="12" customHeight="1">
      <c r="A75" s="17" t="s">
        <v>738</v>
      </c>
      <c r="B75" s="7">
        <v>11</v>
      </c>
      <c r="C75" s="7" t="s">
        <v>2</v>
      </c>
      <c r="D75" s="15">
        <v>68</v>
      </c>
      <c r="E75" s="12" t="s">
        <v>23</v>
      </c>
      <c r="F75" s="16">
        <v>17</v>
      </c>
      <c r="G75" s="8" t="s">
        <v>3</v>
      </c>
      <c r="H75" s="9">
        <f>B75*D75*F75</f>
        <v>12716</v>
      </c>
    </row>
    <row r="76" spans="1:8" ht="12" customHeight="1">
      <c r="A76" s="294" t="s">
        <v>41</v>
      </c>
      <c r="B76" s="295"/>
      <c r="C76" s="295"/>
      <c r="D76" s="295"/>
      <c r="E76" s="295"/>
      <c r="F76" s="295"/>
      <c r="G76" s="296"/>
      <c r="H76" s="4">
        <f>SUM(H73:H75)</f>
        <v>137910</v>
      </c>
    </row>
    <row r="77" spans="1:8" ht="12" customHeight="1">
      <c r="A77" s="297" t="s">
        <v>43</v>
      </c>
      <c r="B77" s="298"/>
      <c r="C77" s="298"/>
      <c r="D77" s="298"/>
      <c r="E77" s="298"/>
      <c r="F77" s="298"/>
      <c r="G77" s="298"/>
      <c r="H77" s="312"/>
    </row>
    <row r="78" spans="1:8" ht="12" customHeight="1">
      <c r="A78" s="1" t="s">
        <v>45</v>
      </c>
      <c r="B78" s="32">
        <v>86</v>
      </c>
      <c r="C78" s="33" t="s">
        <v>2</v>
      </c>
      <c r="D78" s="32">
        <v>0.07</v>
      </c>
      <c r="E78" s="33" t="s">
        <v>44</v>
      </c>
      <c r="F78" s="32">
        <v>120</v>
      </c>
      <c r="G78" s="8" t="s">
        <v>5</v>
      </c>
      <c r="H78" s="8">
        <f>B78*D78*F78</f>
        <v>722.4</v>
      </c>
    </row>
    <row r="79" spans="1:8" ht="12" customHeight="1">
      <c r="A79" s="2" t="s">
        <v>50</v>
      </c>
      <c r="B79" s="34">
        <f>H78</f>
        <v>722.4</v>
      </c>
      <c r="C79" s="33" t="s">
        <v>44</v>
      </c>
      <c r="D79" s="34">
        <v>2.5</v>
      </c>
      <c r="E79" s="33" t="s">
        <v>44</v>
      </c>
      <c r="F79" s="34">
        <v>4.5</v>
      </c>
      <c r="G79" s="8" t="s">
        <v>3</v>
      </c>
      <c r="H79" s="4">
        <f>B79/D79*F79</f>
        <v>1300</v>
      </c>
    </row>
    <row r="80" spans="1:8" ht="12" customHeight="1">
      <c r="A80" s="14"/>
      <c r="B80" s="31"/>
      <c r="C80" s="31"/>
      <c r="D80" s="306"/>
      <c r="E80" s="306"/>
      <c r="F80" s="31"/>
      <c r="G80" s="31"/>
      <c r="H80" s="18"/>
    </row>
    <row r="81" spans="1:8" ht="12.75">
      <c r="A81" s="297" t="s">
        <v>30</v>
      </c>
      <c r="B81" s="298"/>
      <c r="C81" s="298"/>
      <c r="D81" s="298"/>
      <c r="E81" s="298"/>
      <c r="F81" s="298"/>
      <c r="G81" s="298"/>
      <c r="H81" s="312"/>
    </row>
    <row r="82" spans="1:8" ht="12.75">
      <c r="A82" s="6" t="s">
        <v>168</v>
      </c>
      <c r="B82" s="32">
        <v>30</v>
      </c>
      <c r="C82" s="33" t="s">
        <v>6</v>
      </c>
      <c r="D82" s="32">
        <v>12</v>
      </c>
      <c r="E82" s="33" t="s">
        <v>4</v>
      </c>
      <c r="F82" s="32">
        <v>10</v>
      </c>
      <c r="G82" s="33" t="s">
        <v>3</v>
      </c>
      <c r="H82" s="32">
        <f>B82*D82*F82</f>
        <v>3600</v>
      </c>
    </row>
    <row r="83" spans="1:8" ht="12.75">
      <c r="A83" s="6" t="s">
        <v>98</v>
      </c>
      <c r="B83" s="32">
        <v>25</v>
      </c>
      <c r="C83" s="33" t="s">
        <v>6</v>
      </c>
      <c r="D83" s="32"/>
      <c r="E83" s="33"/>
      <c r="F83" s="32">
        <v>40</v>
      </c>
      <c r="G83" s="33" t="s">
        <v>3</v>
      </c>
      <c r="H83" s="32">
        <f>B83*F83</f>
        <v>1000</v>
      </c>
    </row>
    <row r="84" spans="1:8" ht="12.75">
      <c r="A84" s="6" t="s">
        <v>169</v>
      </c>
      <c r="B84" s="32">
        <v>7</v>
      </c>
      <c r="C84" s="33" t="s">
        <v>6</v>
      </c>
      <c r="D84" s="32"/>
      <c r="E84" s="33"/>
      <c r="F84" s="32">
        <v>150</v>
      </c>
      <c r="G84" s="33" t="s">
        <v>3</v>
      </c>
      <c r="H84" s="32">
        <f>B84*F84</f>
        <v>1050</v>
      </c>
    </row>
    <row r="85" spans="1:8" ht="12.75">
      <c r="A85" s="6" t="s">
        <v>103</v>
      </c>
      <c r="B85" s="32">
        <v>15</v>
      </c>
      <c r="C85" s="33" t="s">
        <v>6</v>
      </c>
      <c r="D85" s="32">
        <v>9</v>
      </c>
      <c r="E85" s="33" t="s">
        <v>4</v>
      </c>
      <c r="F85" s="32">
        <v>30</v>
      </c>
      <c r="G85" s="33" t="s">
        <v>3</v>
      </c>
      <c r="H85" s="32">
        <f>B85*D85*F85</f>
        <v>4050</v>
      </c>
    </row>
    <row r="86" spans="1:8" ht="12.75">
      <c r="A86" s="6" t="s">
        <v>102</v>
      </c>
      <c r="B86" s="32">
        <v>13</v>
      </c>
      <c r="C86" s="33" t="s">
        <v>6</v>
      </c>
      <c r="D86" s="32">
        <v>9</v>
      </c>
      <c r="E86" s="33" t="s">
        <v>4</v>
      </c>
      <c r="F86" s="32">
        <v>35</v>
      </c>
      <c r="G86" s="33" t="s">
        <v>3</v>
      </c>
      <c r="H86" s="32">
        <f>B86*D86*F86</f>
        <v>4095</v>
      </c>
    </row>
    <row r="87" spans="1:8" ht="12.75">
      <c r="A87" s="6" t="s">
        <v>128</v>
      </c>
      <c r="B87" s="32">
        <v>9</v>
      </c>
      <c r="C87" s="33" t="s">
        <v>6</v>
      </c>
      <c r="D87" s="32"/>
      <c r="E87" s="33"/>
      <c r="F87" s="32">
        <v>85</v>
      </c>
      <c r="G87" s="33" t="s">
        <v>3</v>
      </c>
      <c r="H87" s="32">
        <f>B87*F87</f>
        <v>765</v>
      </c>
    </row>
    <row r="88" spans="1:8" ht="12.75">
      <c r="A88" s="6" t="s">
        <v>170</v>
      </c>
      <c r="B88" s="32">
        <v>8</v>
      </c>
      <c r="C88" s="33" t="s">
        <v>6</v>
      </c>
      <c r="D88" s="32"/>
      <c r="E88" s="33"/>
      <c r="F88" s="32">
        <v>74.5</v>
      </c>
      <c r="G88" s="33" t="s">
        <v>3</v>
      </c>
      <c r="H88" s="32">
        <f>B88*F88</f>
        <v>596</v>
      </c>
    </row>
    <row r="89" spans="1:8" ht="12.75">
      <c r="A89" s="6" t="s">
        <v>96</v>
      </c>
      <c r="B89" s="32">
        <v>3</v>
      </c>
      <c r="C89" s="33" t="s">
        <v>6</v>
      </c>
      <c r="D89" s="32"/>
      <c r="E89" s="33"/>
      <c r="F89" s="32">
        <v>100</v>
      </c>
      <c r="G89" s="33" t="s">
        <v>3</v>
      </c>
      <c r="H89" s="32">
        <f aca="true" t="shared" si="1" ref="H89:H98">B89*F89</f>
        <v>300</v>
      </c>
    </row>
    <row r="90" spans="1:8" ht="12.75">
      <c r="A90" s="6" t="s">
        <v>104</v>
      </c>
      <c r="B90" s="32">
        <v>200</v>
      </c>
      <c r="C90" s="33" t="s">
        <v>46</v>
      </c>
      <c r="D90" s="32"/>
      <c r="E90" s="33"/>
      <c r="F90" s="32">
        <v>30</v>
      </c>
      <c r="G90" s="33" t="s">
        <v>3</v>
      </c>
      <c r="H90" s="32">
        <f t="shared" si="1"/>
        <v>6000</v>
      </c>
    </row>
    <row r="91" spans="1:8" ht="12.75">
      <c r="A91" s="6" t="s">
        <v>171</v>
      </c>
      <c r="B91" s="32">
        <v>14</v>
      </c>
      <c r="C91" s="33" t="s">
        <v>6</v>
      </c>
      <c r="D91" s="32"/>
      <c r="E91" s="33"/>
      <c r="F91" s="32">
        <v>25</v>
      </c>
      <c r="G91" s="33" t="s">
        <v>3</v>
      </c>
      <c r="H91" s="32">
        <f t="shared" si="1"/>
        <v>350</v>
      </c>
    </row>
    <row r="92" spans="1:8" ht="12.75">
      <c r="A92" s="6" t="s">
        <v>274</v>
      </c>
      <c r="B92" s="32">
        <v>3</v>
      </c>
      <c r="C92" s="33" t="s">
        <v>6</v>
      </c>
      <c r="D92" s="32"/>
      <c r="E92" s="33"/>
      <c r="F92" s="32">
        <v>10</v>
      </c>
      <c r="G92" s="33" t="s">
        <v>3</v>
      </c>
      <c r="H92" s="32">
        <f t="shared" si="1"/>
        <v>30</v>
      </c>
    </row>
    <row r="93" spans="1:8" ht="12.75">
      <c r="A93" s="6" t="s">
        <v>173</v>
      </c>
      <c r="B93" s="32">
        <v>4</v>
      </c>
      <c r="C93" s="33" t="s">
        <v>6</v>
      </c>
      <c r="D93" s="32"/>
      <c r="E93" s="33"/>
      <c r="F93" s="32">
        <v>40</v>
      </c>
      <c r="G93" s="33" t="s">
        <v>3</v>
      </c>
      <c r="H93" s="32">
        <f t="shared" si="1"/>
        <v>160</v>
      </c>
    </row>
    <row r="94" spans="1:8" ht="12.75">
      <c r="A94" s="6" t="s">
        <v>134</v>
      </c>
      <c r="B94" s="32">
        <v>3</v>
      </c>
      <c r="C94" s="33" t="s">
        <v>6</v>
      </c>
      <c r="D94" s="32"/>
      <c r="E94" s="33"/>
      <c r="F94" s="32">
        <v>100</v>
      </c>
      <c r="G94" s="33" t="s">
        <v>3</v>
      </c>
      <c r="H94" s="32">
        <f t="shared" si="1"/>
        <v>300</v>
      </c>
    </row>
    <row r="95" spans="1:8" ht="12.75">
      <c r="A95" s="6" t="s">
        <v>282</v>
      </c>
      <c r="B95" s="32">
        <v>3</v>
      </c>
      <c r="C95" s="33" t="s">
        <v>6</v>
      </c>
      <c r="D95" s="32"/>
      <c r="E95" s="33"/>
      <c r="F95" s="32">
        <v>37</v>
      </c>
      <c r="G95" s="33" t="s">
        <v>3</v>
      </c>
      <c r="H95" s="32">
        <f t="shared" si="1"/>
        <v>111</v>
      </c>
    </row>
    <row r="96" spans="1:8" ht="12.75">
      <c r="A96" s="6" t="s">
        <v>175</v>
      </c>
      <c r="B96" s="32">
        <v>5</v>
      </c>
      <c r="C96" s="33" t="s">
        <v>6</v>
      </c>
      <c r="D96" s="32"/>
      <c r="E96" s="33"/>
      <c r="F96" s="32">
        <v>40</v>
      </c>
      <c r="G96" s="33" t="s">
        <v>3</v>
      </c>
      <c r="H96" s="32">
        <f t="shared" si="1"/>
        <v>200</v>
      </c>
    </row>
    <row r="97" spans="1:8" ht="12.75">
      <c r="A97" s="6" t="s">
        <v>176</v>
      </c>
      <c r="B97" s="32">
        <v>5</v>
      </c>
      <c r="C97" s="33" t="s">
        <v>6</v>
      </c>
      <c r="D97" s="32"/>
      <c r="E97" s="33"/>
      <c r="F97" s="32">
        <v>40</v>
      </c>
      <c r="G97" s="33" t="s">
        <v>3</v>
      </c>
      <c r="H97" s="32">
        <f t="shared" si="1"/>
        <v>200</v>
      </c>
    </row>
    <row r="98" spans="1:8" ht="12.75">
      <c r="A98" s="6" t="s">
        <v>137</v>
      </c>
      <c r="B98" s="32">
        <v>5</v>
      </c>
      <c r="C98" s="33" t="s">
        <v>6</v>
      </c>
      <c r="D98" s="32"/>
      <c r="E98" s="33"/>
      <c r="F98" s="32">
        <v>30</v>
      </c>
      <c r="G98" s="33" t="s">
        <v>3</v>
      </c>
      <c r="H98" s="32">
        <f t="shared" si="1"/>
        <v>150</v>
      </c>
    </row>
    <row r="99" spans="1:8" ht="12.75">
      <c r="A99" s="6" t="s">
        <v>100</v>
      </c>
      <c r="B99" s="32">
        <v>20</v>
      </c>
      <c r="C99" s="33" t="s">
        <v>6</v>
      </c>
      <c r="D99" s="32">
        <v>9</v>
      </c>
      <c r="E99" s="33" t="s">
        <v>4</v>
      </c>
      <c r="F99" s="32">
        <v>7.5</v>
      </c>
      <c r="G99" s="33" t="s">
        <v>3</v>
      </c>
      <c r="H99" s="74">
        <f>B99*D99*F99</f>
        <v>1350</v>
      </c>
    </row>
    <row r="100" spans="1:8" ht="12.75">
      <c r="A100" s="6" t="s">
        <v>834</v>
      </c>
      <c r="B100" s="32">
        <v>3</v>
      </c>
      <c r="C100" s="33" t="s">
        <v>835</v>
      </c>
      <c r="D100" s="32"/>
      <c r="E100" s="33"/>
      <c r="F100" s="32">
        <v>45</v>
      </c>
      <c r="G100" s="33" t="s">
        <v>3</v>
      </c>
      <c r="H100" s="32">
        <f aca="true" t="shared" si="2" ref="H100:H105">B100*F100</f>
        <v>135</v>
      </c>
    </row>
    <row r="101" spans="1:8" ht="12.75">
      <c r="A101" s="6" t="s">
        <v>134</v>
      </c>
      <c r="B101" s="32">
        <v>2</v>
      </c>
      <c r="C101" s="33" t="s">
        <v>6</v>
      </c>
      <c r="D101" s="32"/>
      <c r="E101" s="33"/>
      <c r="F101" s="32">
        <v>160</v>
      </c>
      <c r="G101" s="33" t="s">
        <v>3</v>
      </c>
      <c r="H101" s="32">
        <f t="shared" si="2"/>
        <v>320</v>
      </c>
    </row>
    <row r="102" spans="1:8" ht="12.75">
      <c r="A102" s="6" t="s">
        <v>238</v>
      </c>
      <c r="B102" s="32">
        <v>28</v>
      </c>
      <c r="C102" s="33" t="s">
        <v>6</v>
      </c>
      <c r="D102" s="32"/>
      <c r="E102" s="33"/>
      <c r="F102" s="32">
        <v>6.5</v>
      </c>
      <c r="G102" s="33" t="s">
        <v>3</v>
      </c>
      <c r="H102" s="32">
        <f t="shared" si="2"/>
        <v>182</v>
      </c>
    </row>
    <row r="103" spans="1:8" ht="12.75">
      <c r="A103" s="6" t="s">
        <v>177</v>
      </c>
      <c r="B103" s="32">
        <v>8</v>
      </c>
      <c r="C103" s="33" t="s">
        <v>6</v>
      </c>
      <c r="D103" s="32"/>
      <c r="E103" s="33"/>
      <c r="F103" s="32">
        <v>150</v>
      </c>
      <c r="G103" s="33" t="s">
        <v>3</v>
      </c>
      <c r="H103" s="32">
        <f t="shared" si="2"/>
        <v>1200</v>
      </c>
    </row>
    <row r="104" spans="1:8" ht="12.75">
      <c r="A104" s="6" t="s">
        <v>178</v>
      </c>
      <c r="B104" s="32">
        <v>100</v>
      </c>
      <c r="C104" s="33" t="s">
        <v>46</v>
      </c>
      <c r="D104" s="32"/>
      <c r="E104" s="33"/>
      <c r="F104" s="32">
        <v>1.7</v>
      </c>
      <c r="G104" s="33" t="s">
        <v>3</v>
      </c>
      <c r="H104" s="32">
        <f t="shared" si="2"/>
        <v>170</v>
      </c>
    </row>
    <row r="105" spans="1:8" ht="12.75">
      <c r="A105" s="6" t="s">
        <v>287</v>
      </c>
      <c r="B105" s="32">
        <v>4</v>
      </c>
      <c r="C105" s="33" t="s">
        <v>6</v>
      </c>
      <c r="D105" s="32"/>
      <c r="E105" s="33"/>
      <c r="F105" s="32">
        <v>46</v>
      </c>
      <c r="G105" s="33" t="s">
        <v>3</v>
      </c>
      <c r="H105" s="32">
        <f t="shared" si="2"/>
        <v>184</v>
      </c>
    </row>
    <row r="106" spans="1:8" ht="12" customHeight="1">
      <c r="A106" s="2" t="s">
        <v>755</v>
      </c>
      <c r="B106" s="63"/>
      <c r="C106" s="7"/>
      <c r="D106" s="302"/>
      <c r="E106" s="302"/>
      <c r="F106" s="8"/>
      <c r="G106" s="8"/>
      <c r="H106" s="5">
        <v>26506</v>
      </c>
    </row>
    <row r="107" spans="1:8" ht="12" customHeight="1">
      <c r="A107" s="2" t="s">
        <v>745</v>
      </c>
      <c r="B107" s="7"/>
      <c r="C107" s="7"/>
      <c r="D107" s="303"/>
      <c r="E107" s="304"/>
      <c r="F107" s="8"/>
      <c r="G107" s="8"/>
      <c r="H107" s="5">
        <v>20000</v>
      </c>
    </row>
    <row r="108" spans="1:8" ht="12" customHeight="1">
      <c r="A108" s="297" t="s">
        <v>79</v>
      </c>
      <c r="B108" s="298"/>
      <c r="C108" s="298"/>
      <c r="D108" s="298"/>
      <c r="E108" s="298"/>
      <c r="F108" s="298"/>
      <c r="G108" s="298"/>
      <c r="H108" s="312"/>
    </row>
    <row r="109" spans="1:8" ht="12" customHeight="1">
      <c r="A109" s="6" t="s">
        <v>79</v>
      </c>
      <c r="B109" s="7">
        <v>102</v>
      </c>
      <c r="C109" s="7" t="s">
        <v>80</v>
      </c>
      <c r="D109" s="303">
        <v>0.336</v>
      </c>
      <c r="E109" s="304"/>
      <c r="F109" s="8" t="s">
        <v>42</v>
      </c>
      <c r="G109" s="8"/>
      <c r="H109" s="8">
        <f>D109*B109</f>
        <v>34.27</v>
      </c>
    </row>
    <row r="110" spans="1:8" ht="12" customHeight="1">
      <c r="A110" s="6"/>
      <c r="B110" s="8">
        <f>H109</f>
        <v>34.27</v>
      </c>
      <c r="C110" s="7" t="s">
        <v>42</v>
      </c>
      <c r="D110" s="20">
        <v>12</v>
      </c>
      <c r="E110" s="40" t="s">
        <v>46</v>
      </c>
      <c r="F110" s="8">
        <v>27.4</v>
      </c>
      <c r="G110" s="8" t="s">
        <v>3</v>
      </c>
      <c r="H110" s="8">
        <v>11268.63</v>
      </c>
    </row>
    <row r="111" spans="1:8" ht="12" customHeight="1">
      <c r="A111" s="2" t="s">
        <v>29</v>
      </c>
      <c r="B111" s="7"/>
      <c r="C111" s="7"/>
      <c r="D111" s="303"/>
      <c r="E111" s="304"/>
      <c r="F111" s="8"/>
      <c r="G111" s="8"/>
      <c r="H111" s="4">
        <f>SUM(H110)</f>
        <v>11269</v>
      </c>
    </row>
    <row r="112" spans="1:8" ht="12" customHeight="1">
      <c r="A112" s="41"/>
      <c r="B112" s="42"/>
      <c r="C112" s="42"/>
      <c r="D112" s="43"/>
      <c r="E112" s="43"/>
      <c r="F112" s="44"/>
      <c r="G112" s="44"/>
      <c r="H112" s="142"/>
    </row>
    <row r="113" spans="1:8" ht="12" customHeight="1">
      <c r="A113" s="297" t="s">
        <v>31</v>
      </c>
      <c r="B113" s="298"/>
      <c r="C113" s="298"/>
      <c r="D113" s="298"/>
      <c r="E113" s="298"/>
      <c r="F113" s="298"/>
      <c r="G113" s="298"/>
      <c r="H113" s="312"/>
    </row>
    <row r="114" spans="1:8" ht="12" customHeight="1">
      <c r="A114" s="6" t="s">
        <v>109</v>
      </c>
      <c r="B114" s="32">
        <v>19</v>
      </c>
      <c r="C114" s="33" t="s">
        <v>110</v>
      </c>
      <c r="D114" s="32"/>
      <c r="E114" s="33"/>
      <c r="F114" s="32">
        <v>220</v>
      </c>
      <c r="G114" s="33" t="s">
        <v>3</v>
      </c>
      <c r="H114" s="32">
        <f>B114*F114</f>
        <v>4180</v>
      </c>
    </row>
    <row r="115" spans="1:8" ht="12" customHeight="1">
      <c r="A115" s="6" t="s">
        <v>179</v>
      </c>
      <c r="B115" s="32">
        <v>13</v>
      </c>
      <c r="C115" s="33" t="s">
        <v>110</v>
      </c>
      <c r="D115" s="32"/>
      <c r="E115" s="33"/>
      <c r="F115" s="32"/>
      <c r="G115" s="33" t="s">
        <v>3</v>
      </c>
      <c r="H115" s="32">
        <v>1610.37</v>
      </c>
    </row>
    <row r="116" spans="1:8" ht="12" customHeight="1">
      <c r="A116" s="6" t="s">
        <v>119</v>
      </c>
      <c r="B116" s="32">
        <v>3</v>
      </c>
      <c r="C116" s="33" t="s">
        <v>6</v>
      </c>
      <c r="D116" s="32"/>
      <c r="E116" s="33"/>
      <c r="F116" s="32">
        <v>40</v>
      </c>
      <c r="G116" s="33" t="s">
        <v>3</v>
      </c>
      <c r="H116" s="32">
        <f aca="true" t="shared" si="3" ref="H116:H128">B116*F116</f>
        <v>120</v>
      </c>
    </row>
    <row r="117" spans="1:8" ht="12" customHeight="1">
      <c r="A117" s="6" t="s">
        <v>120</v>
      </c>
      <c r="B117" s="32">
        <v>3</v>
      </c>
      <c r="C117" s="33" t="s">
        <v>6</v>
      </c>
      <c r="D117" s="32"/>
      <c r="E117" s="33"/>
      <c r="F117" s="32">
        <v>25</v>
      </c>
      <c r="G117" s="33" t="s">
        <v>3</v>
      </c>
      <c r="H117" s="32">
        <f t="shared" si="3"/>
        <v>75</v>
      </c>
    </row>
    <row r="118" spans="1:8" ht="12" customHeight="1">
      <c r="A118" s="6" t="s">
        <v>139</v>
      </c>
      <c r="B118" s="32">
        <v>9</v>
      </c>
      <c r="C118" s="33" t="s">
        <v>6</v>
      </c>
      <c r="D118" s="32"/>
      <c r="E118" s="33"/>
      <c r="F118" s="32">
        <v>40</v>
      </c>
      <c r="G118" s="33" t="s">
        <v>3</v>
      </c>
      <c r="H118" s="32">
        <f t="shared" si="3"/>
        <v>360</v>
      </c>
    </row>
    <row r="119" spans="1:8" ht="12" customHeight="1">
      <c r="A119" s="6" t="s">
        <v>288</v>
      </c>
      <c r="B119" s="32">
        <v>5</v>
      </c>
      <c r="C119" s="33" t="s">
        <v>110</v>
      </c>
      <c r="D119" s="32"/>
      <c r="E119" s="33"/>
      <c r="F119" s="32">
        <v>220</v>
      </c>
      <c r="G119" s="33" t="s">
        <v>3</v>
      </c>
      <c r="H119" s="32">
        <f t="shared" si="3"/>
        <v>1100</v>
      </c>
    </row>
    <row r="120" spans="1:8" ht="12" customHeight="1">
      <c r="A120" s="6" t="s">
        <v>289</v>
      </c>
      <c r="B120" s="32">
        <v>4</v>
      </c>
      <c r="C120" s="33" t="s">
        <v>6</v>
      </c>
      <c r="D120" s="32"/>
      <c r="E120" s="33"/>
      <c r="F120" s="32">
        <v>320</v>
      </c>
      <c r="G120" s="33" t="s">
        <v>3</v>
      </c>
      <c r="H120" s="32">
        <f t="shared" si="3"/>
        <v>1280</v>
      </c>
    </row>
    <row r="121" spans="1:8" ht="12" customHeight="1">
      <c r="A121" s="6" t="s">
        <v>204</v>
      </c>
      <c r="B121" s="32">
        <v>3</v>
      </c>
      <c r="C121" s="33" t="s">
        <v>6</v>
      </c>
      <c r="D121" s="32"/>
      <c r="E121" s="33"/>
      <c r="F121" s="32">
        <v>80</v>
      </c>
      <c r="G121" s="33" t="s">
        <v>3</v>
      </c>
      <c r="H121" s="32">
        <f t="shared" si="3"/>
        <v>240</v>
      </c>
    </row>
    <row r="122" spans="1:8" ht="12" customHeight="1">
      <c r="A122" s="6" t="s">
        <v>180</v>
      </c>
      <c r="B122" s="32">
        <v>0.5</v>
      </c>
      <c r="C122" s="33" t="s">
        <v>181</v>
      </c>
      <c r="D122" s="32"/>
      <c r="E122" s="33"/>
      <c r="F122" s="32"/>
      <c r="G122" s="33" t="s">
        <v>3</v>
      </c>
      <c r="H122" s="32">
        <v>6800</v>
      </c>
    </row>
    <row r="123" spans="1:8" ht="12" customHeight="1">
      <c r="A123" s="6" t="s">
        <v>182</v>
      </c>
      <c r="B123" s="32">
        <v>0.5</v>
      </c>
      <c r="C123" s="33" t="s">
        <v>181</v>
      </c>
      <c r="D123" s="32"/>
      <c r="E123" s="33"/>
      <c r="F123" s="32"/>
      <c r="G123" s="33" t="s">
        <v>3</v>
      </c>
      <c r="H123" s="32">
        <v>3400</v>
      </c>
    </row>
    <row r="124" spans="1:8" ht="12" customHeight="1">
      <c r="A124" s="6" t="s">
        <v>557</v>
      </c>
      <c r="B124" s="32"/>
      <c r="C124" s="33"/>
      <c r="D124" s="32"/>
      <c r="E124" s="33"/>
      <c r="F124" s="32"/>
      <c r="G124" s="33"/>
      <c r="H124" s="32">
        <v>3400</v>
      </c>
    </row>
    <row r="125" spans="1:8" ht="12" customHeight="1">
      <c r="A125" s="6" t="s">
        <v>151</v>
      </c>
      <c r="B125" s="32">
        <v>8</v>
      </c>
      <c r="C125" s="33" t="s">
        <v>152</v>
      </c>
      <c r="D125" s="32"/>
      <c r="E125" s="33"/>
      <c r="F125" s="32">
        <v>70</v>
      </c>
      <c r="G125" s="33" t="s">
        <v>3</v>
      </c>
      <c r="H125" s="32">
        <f t="shared" si="3"/>
        <v>560</v>
      </c>
    </row>
    <row r="126" spans="1:8" ht="12" customHeight="1">
      <c r="A126" s="6" t="s">
        <v>290</v>
      </c>
      <c r="B126" s="32">
        <v>7</v>
      </c>
      <c r="C126" s="33" t="s">
        <v>152</v>
      </c>
      <c r="D126" s="32"/>
      <c r="E126" s="33"/>
      <c r="F126" s="32">
        <v>11</v>
      </c>
      <c r="G126" s="33" t="s">
        <v>3</v>
      </c>
      <c r="H126" s="32">
        <f t="shared" si="3"/>
        <v>77</v>
      </c>
    </row>
    <row r="127" spans="1:8" ht="12" customHeight="1">
      <c r="A127" s="6" t="s">
        <v>154</v>
      </c>
      <c r="B127" s="32">
        <v>90</v>
      </c>
      <c r="C127" s="33" t="s">
        <v>6</v>
      </c>
      <c r="D127" s="32"/>
      <c r="E127" s="33"/>
      <c r="F127" s="32">
        <v>4</v>
      </c>
      <c r="G127" s="33" t="s">
        <v>3</v>
      </c>
      <c r="H127" s="32">
        <f t="shared" si="3"/>
        <v>360</v>
      </c>
    </row>
    <row r="128" spans="1:8" ht="12" customHeight="1">
      <c r="A128" s="6" t="s">
        <v>142</v>
      </c>
      <c r="B128" s="32">
        <v>3</v>
      </c>
      <c r="C128" s="33" t="s">
        <v>143</v>
      </c>
      <c r="D128" s="32"/>
      <c r="E128" s="33"/>
      <c r="F128" s="32">
        <v>150</v>
      </c>
      <c r="G128" s="33" t="s">
        <v>3</v>
      </c>
      <c r="H128" s="32">
        <f t="shared" si="3"/>
        <v>450</v>
      </c>
    </row>
    <row r="129" spans="1:8" ht="12" customHeight="1">
      <c r="A129" s="2" t="s">
        <v>29</v>
      </c>
      <c r="B129" s="139"/>
      <c r="C129" s="139"/>
      <c r="D129" s="140"/>
      <c r="E129" s="140"/>
      <c r="F129" s="141"/>
      <c r="G129" s="141"/>
      <c r="H129" s="130">
        <f>SUM(H114:H128)</f>
        <v>24012</v>
      </c>
    </row>
    <row r="130" spans="1:8" ht="12" customHeight="1">
      <c r="A130" s="2" t="s">
        <v>256</v>
      </c>
      <c r="B130" s="7"/>
      <c r="C130" s="7"/>
      <c r="D130" s="302"/>
      <c r="E130" s="302"/>
      <c r="F130" s="8"/>
      <c r="G130" s="8"/>
      <c r="H130" s="5">
        <v>24062</v>
      </c>
    </row>
    <row r="131" spans="1:8" ht="12">
      <c r="A131" s="2" t="s">
        <v>259</v>
      </c>
      <c r="B131" s="7"/>
      <c r="C131" s="7"/>
      <c r="D131" s="7"/>
      <c r="E131" s="7"/>
      <c r="F131" s="8"/>
      <c r="G131" s="8"/>
      <c r="H131" s="4">
        <f>H76+H79+H111+H129+H106</f>
        <v>200997</v>
      </c>
    </row>
    <row r="132" spans="1:8" ht="12">
      <c r="A132" s="2" t="s">
        <v>406</v>
      </c>
      <c r="B132" s="7"/>
      <c r="C132" s="7"/>
      <c r="D132" s="7"/>
      <c r="E132" s="7"/>
      <c r="F132" s="8"/>
      <c r="G132" s="8"/>
      <c r="H132" s="4">
        <v>201000</v>
      </c>
    </row>
    <row r="133" spans="1:8" ht="12">
      <c r="A133" s="46" t="s">
        <v>86</v>
      </c>
      <c r="B133" s="47"/>
      <c r="C133" s="47"/>
      <c r="D133" s="47"/>
      <c r="E133" s="47"/>
      <c r="F133" s="48"/>
      <c r="G133" s="48"/>
      <c r="H133" s="49">
        <f>H5+H13+H17+H23+H34+H46+H59+H64+H131</f>
        <v>1263909</v>
      </c>
    </row>
    <row r="134" spans="1:8" ht="12">
      <c r="A134" s="50" t="s">
        <v>87</v>
      </c>
      <c r="B134" s="47"/>
      <c r="C134" s="47"/>
      <c r="D134" s="47"/>
      <c r="E134" s="47"/>
      <c r="F134" s="48"/>
      <c r="G134" s="48"/>
      <c r="H134" s="49">
        <f>H6+H14+H18+H24+H35+H47+H60+H65+H132</f>
        <v>1265000</v>
      </c>
    </row>
    <row r="135" spans="1:8" ht="12.75" customHeight="1">
      <c r="A135" s="316" t="s">
        <v>61</v>
      </c>
      <c r="B135" s="316"/>
      <c r="C135" s="316"/>
      <c r="D135" s="316"/>
      <c r="E135" s="316"/>
      <c r="F135" s="316"/>
      <c r="G135" s="316"/>
      <c r="H135" s="316"/>
    </row>
    <row r="136" spans="1:7" ht="12">
      <c r="A136" s="1" t="s">
        <v>62</v>
      </c>
      <c r="B136" s="1"/>
      <c r="C136" s="1"/>
      <c r="D136" s="1" t="s">
        <v>60</v>
      </c>
      <c r="E136" s="1"/>
      <c r="F136" s="1"/>
      <c r="G136" s="1" t="s">
        <v>756</v>
      </c>
    </row>
    <row r="137" spans="1:6" ht="12.75">
      <c r="A137" s="25"/>
      <c r="B137" s="26"/>
      <c r="C137" s="26"/>
      <c r="D137" s="26"/>
      <c r="E137" s="11"/>
      <c r="F137" s="27"/>
    </row>
    <row r="138" spans="1:6" ht="12.75">
      <c r="A138" s="26"/>
      <c r="B138" s="26"/>
      <c r="C138" s="26"/>
      <c r="D138" s="26"/>
      <c r="E138" s="11"/>
      <c r="F138" s="27"/>
    </row>
    <row r="139" spans="1:6" ht="12.75">
      <c r="A139" s="26"/>
      <c r="B139" s="26"/>
      <c r="C139" s="26"/>
      <c r="D139" s="26"/>
      <c r="E139" s="11"/>
      <c r="F139" s="27"/>
    </row>
    <row r="140" spans="1:6" ht="12.75">
      <c r="A140" s="26"/>
      <c r="B140" s="26"/>
      <c r="C140" s="26"/>
      <c r="D140" s="26"/>
      <c r="E140" s="11"/>
      <c r="F140" s="27"/>
    </row>
    <row r="141" spans="1:6" ht="12.75">
      <c r="A141" s="26"/>
      <c r="B141" s="26"/>
      <c r="C141" s="26"/>
      <c r="D141" s="26"/>
      <c r="E141" s="11"/>
      <c r="F141" s="27"/>
    </row>
    <row r="142" spans="1:6" ht="12.75">
      <c r="A142" s="26"/>
      <c r="B142" s="26"/>
      <c r="C142" s="26"/>
      <c r="D142" s="26"/>
      <c r="E142" s="11"/>
      <c r="F142" s="27"/>
    </row>
    <row r="143" spans="1:6" ht="12.75">
      <c r="A143" s="26"/>
      <c r="B143" s="26"/>
      <c r="C143" s="26"/>
      <c r="D143" s="26"/>
      <c r="E143" s="11"/>
      <c r="F143" s="27"/>
    </row>
    <row r="144" spans="1:6" ht="12.75">
      <c r="A144" s="26"/>
      <c r="B144" s="26"/>
      <c r="C144" s="26"/>
      <c r="D144" s="26"/>
      <c r="E144" s="11"/>
      <c r="F144" s="27"/>
    </row>
    <row r="145" spans="1:6" ht="12.75">
      <c r="A145" s="26"/>
      <c r="B145" s="26"/>
      <c r="C145" s="26"/>
      <c r="D145" s="26"/>
      <c r="E145" s="11"/>
      <c r="F145" s="27"/>
    </row>
    <row r="146" spans="1:6" ht="12.75">
      <c r="A146" s="26"/>
      <c r="B146" s="26"/>
      <c r="C146" s="26"/>
      <c r="D146" s="26"/>
      <c r="E146" s="11"/>
      <c r="F146" s="27"/>
    </row>
    <row r="147" spans="1:6" ht="12.75">
      <c r="A147" s="26"/>
      <c r="B147" s="26"/>
      <c r="C147" s="26"/>
      <c r="D147" s="26"/>
      <c r="E147" s="11"/>
      <c r="F147" s="27"/>
    </row>
    <row r="148" spans="1:6" ht="12.75">
      <c r="A148" s="28"/>
      <c r="B148" s="28"/>
      <c r="C148" s="26"/>
      <c r="D148" s="11"/>
      <c r="E148" s="11"/>
      <c r="F148" s="27"/>
    </row>
    <row r="149" spans="1:6" ht="12.75">
      <c r="A149" s="29"/>
      <c r="B149" s="29"/>
      <c r="C149" s="29"/>
      <c r="D149" s="29"/>
      <c r="E149" s="11"/>
      <c r="F149" s="27"/>
    </row>
    <row r="150" spans="1:6" ht="12">
      <c r="A150" s="30"/>
      <c r="B150" s="11"/>
      <c r="C150" s="11"/>
      <c r="D150" s="11"/>
      <c r="E150" s="11"/>
      <c r="F150" s="27"/>
    </row>
  </sheetData>
  <sheetProtection/>
  <mergeCells count="30">
    <mergeCell ref="A81:H81"/>
    <mergeCell ref="D67:E67"/>
    <mergeCell ref="A135:H135"/>
    <mergeCell ref="D130:E130"/>
    <mergeCell ref="D80:E80"/>
    <mergeCell ref="D107:E107"/>
    <mergeCell ref="A113:H113"/>
    <mergeCell ref="A108:H108"/>
    <mergeCell ref="D109:E109"/>
    <mergeCell ref="A68:H68"/>
    <mergeCell ref="A29:A30"/>
    <mergeCell ref="D111:E111"/>
    <mergeCell ref="A3:H3"/>
    <mergeCell ref="A15:H15"/>
    <mergeCell ref="A48:H48"/>
    <mergeCell ref="D106:E106"/>
    <mergeCell ref="A76:G76"/>
    <mergeCell ref="A77:H77"/>
    <mergeCell ref="A61:H61"/>
    <mergeCell ref="A69:H69"/>
    <mergeCell ref="D66:E66"/>
    <mergeCell ref="A1:H1"/>
    <mergeCell ref="A2:H2"/>
    <mergeCell ref="A25:H25"/>
    <mergeCell ref="A36:H36"/>
    <mergeCell ref="A26:A28"/>
    <mergeCell ref="C26:C28"/>
    <mergeCell ref="E26:E28"/>
    <mergeCell ref="A20:H20"/>
    <mergeCell ref="A7:H7"/>
  </mergeCells>
  <printOptions/>
  <pageMargins left="0.75" right="0.75" top="0.53" bottom="1" header="0.5" footer="0.5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I113" sqref="I113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599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0.75</v>
      </c>
      <c r="E4" s="75" t="s">
        <v>796</v>
      </c>
      <c r="F4" s="68">
        <v>12</v>
      </c>
      <c r="G4" s="68" t="s">
        <v>4</v>
      </c>
      <c r="H4" s="68">
        <v>46845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46845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47000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676</v>
      </c>
      <c r="B8" s="68">
        <v>200</v>
      </c>
      <c r="C8" s="68" t="s">
        <v>3</v>
      </c>
      <c r="D8" s="68">
        <v>3</v>
      </c>
      <c r="E8" s="68" t="s">
        <v>5</v>
      </c>
      <c r="F8" s="68">
        <v>3</v>
      </c>
      <c r="G8" s="68" t="s">
        <v>2</v>
      </c>
      <c r="H8" s="68">
        <f>B8*D8*F8</f>
        <v>1800</v>
      </c>
    </row>
    <row r="9" spans="1:8" ht="14.25" customHeight="1">
      <c r="A9" s="6" t="s">
        <v>677</v>
      </c>
      <c r="B9" s="68">
        <v>200</v>
      </c>
      <c r="C9" s="68" t="s">
        <v>3</v>
      </c>
      <c r="D9" s="68">
        <v>4</v>
      </c>
      <c r="E9" s="68" t="s">
        <v>5</v>
      </c>
      <c r="F9" s="68">
        <v>1</v>
      </c>
      <c r="G9" s="68" t="s">
        <v>2</v>
      </c>
      <c r="H9" s="68">
        <f>B9*D9*F9</f>
        <v>800</v>
      </c>
    </row>
    <row r="10" spans="1:8" ht="26.25" customHeight="1">
      <c r="A10" s="6" t="s">
        <v>679</v>
      </c>
      <c r="B10" s="68">
        <v>200</v>
      </c>
      <c r="C10" s="68" t="s">
        <v>3</v>
      </c>
      <c r="D10" s="68">
        <v>7</v>
      </c>
      <c r="E10" s="68" t="s">
        <v>5</v>
      </c>
      <c r="F10" s="68">
        <v>1</v>
      </c>
      <c r="G10" s="68" t="s">
        <v>2</v>
      </c>
      <c r="H10" s="68">
        <f>B10*D10*F10</f>
        <v>1400</v>
      </c>
    </row>
    <row r="11" spans="1:8" ht="14.25" customHeight="1">
      <c r="A11" s="2" t="s">
        <v>0</v>
      </c>
      <c r="B11" s="67"/>
      <c r="C11" s="67"/>
      <c r="D11" s="67"/>
      <c r="E11" s="67"/>
      <c r="F11" s="67"/>
      <c r="G11" s="67"/>
      <c r="H11" s="84">
        <f>H8+H9+H10</f>
        <v>4000</v>
      </c>
    </row>
    <row r="12" spans="1:8" ht="14.25" customHeight="1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4.25" customHeight="1">
      <c r="A13" s="67"/>
      <c r="B13" s="67"/>
      <c r="C13" s="67"/>
      <c r="D13" s="67"/>
      <c r="E13" s="67"/>
      <c r="F13" s="67"/>
      <c r="G13" s="67"/>
      <c r="H13" s="67"/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14147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14147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14000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60992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6" t="s">
        <v>617</v>
      </c>
      <c r="B20" s="68">
        <v>250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250</v>
      </c>
    </row>
    <row r="21" spans="1:8" ht="23.25" customHeight="1">
      <c r="A21" s="6" t="s">
        <v>686</v>
      </c>
      <c r="B21" s="68">
        <v>250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250</v>
      </c>
    </row>
    <row r="22" spans="1:8" ht="14.25" customHeight="1">
      <c r="A22" s="2" t="s">
        <v>616</v>
      </c>
      <c r="B22" s="6"/>
      <c r="C22" s="68"/>
      <c r="D22" s="68"/>
      <c r="E22" s="68"/>
      <c r="F22" s="68"/>
      <c r="G22" s="68"/>
      <c r="H22" s="84">
        <f>20:20+H21</f>
        <v>500</v>
      </c>
    </row>
    <row r="23" spans="1:8" ht="14.25" customHeight="1">
      <c r="A23" s="2" t="s">
        <v>256</v>
      </c>
      <c r="B23" s="68"/>
      <c r="C23" s="68"/>
      <c r="D23" s="68"/>
      <c r="E23" s="68"/>
      <c r="F23" s="68"/>
      <c r="G23" s="68"/>
      <c r="H23" s="84">
        <v>1000</v>
      </c>
    </row>
    <row r="24" spans="1:8" ht="14.25" customHeight="1">
      <c r="A24" s="67"/>
      <c r="B24" s="67"/>
      <c r="C24" s="67"/>
      <c r="D24" s="67"/>
      <c r="E24" s="67"/>
      <c r="F24" s="67"/>
      <c r="G24" s="67"/>
      <c r="H24" s="67"/>
    </row>
    <row r="25" spans="1:8" ht="14.25" customHeight="1">
      <c r="A25" s="80"/>
      <c r="B25" s="105"/>
      <c r="C25" s="105"/>
      <c r="D25" s="105"/>
      <c r="E25" s="105"/>
      <c r="F25" s="105"/>
      <c r="G25" s="105"/>
      <c r="H25" s="117"/>
    </row>
    <row r="26" spans="1:8" s="10" customFormat="1" ht="14.25" customHeight="1">
      <c r="A26" s="282" t="s">
        <v>8</v>
      </c>
      <c r="B26" s="283"/>
      <c r="C26" s="283"/>
      <c r="D26" s="283"/>
      <c r="E26" s="283"/>
      <c r="F26" s="283"/>
      <c r="G26" s="283"/>
      <c r="H26" s="308"/>
    </row>
    <row r="27" spans="1:8" s="10" customFormat="1" ht="14.25" customHeight="1">
      <c r="A27" s="285" t="s">
        <v>9</v>
      </c>
      <c r="B27" s="8">
        <v>206.8</v>
      </c>
      <c r="C27" s="8" t="s">
        <v>10</v>
      </c>
      <c r="D27" s="69">
        <v>1450.47</v>
      </c>
      <c r="E27" s="7" t="s">
        <v>3</v>
      </c>
      <c r="F27" s="8"/>
      <c r="G27" s="8"/>
      <c r="H27" s="9">
        <f>B27*D27</f>
        <v>299957.196</v>
      </c>
    </row>
    <row r="28" spans="1:8" s="10" customFormat="1" ht="14.25" customHeight="1">
      <c r="A28" s="286"/>
      <c r="B28" s="8">
        <v>155.5</v>
      </c>
      <c r="C28" s="8" t="s">
        <v>10</v>
      </c>
      <c r="D28" s="61">
        <v>1623.8</v>
      </c>
      <c r="E28" s="7"/>
      <c r="F28" s="8"/>
      <c r="G28" s="8"/>
      <c r="H28" s="9">
        <f>B28*D28</f>
        <v>252500.9</v>
      </c>
    </row>
    <row r="29" spans="1:8" s="10" customFormat="1" ht="14.25" customHeight="1">
      <c r="A29" s="286"/>
      <c r="B29" s="8">
        <f>B27+B28</f>
        <v>362.3</v>
      </c>
      <c r="C29" s="8" t="s">
        <v>10</v>
      </c>
      <c r="D29" s="8"/>
      <c r="E29" s="7"/>
      <c r="F29" s="8"/>
      <c r="G29" s="8"/>
      <c r="H29" s="5">
        <f>H27+H28</f>
        <v>552458.096</v>
      </c>
    </row>
    <row r="30" spans="1:8" s="10" customFormat="1" ht="14.25" customHeight="1">
      <c r="A30" s="6" t="s">
        <v>13</v>
      </c>
      <c r="B30" s="7">
        <v>11147</v>
      </c>
      <c r="C30" s="8" t="s">
        <v>14</v>
      </c>
      <c r="D30" s="8">
        <v>6.4</v>
      </c>
      <c r="E30" s="7" t="s">
        <v>3</v>
      </c>
      <c r="F30" s="8"/>
      <c r="G30" s="8"/>
      <c r="H30" s="9">
        <f>B30*D30</f>
        <v>71340.8</v>
      </c>
    </row>
    <row r="31" spans="1:8" s="10" customFormat="1" ht="14.25" customHeight="1">
      <c r="A31" s="6" t="s">
        <v>15</v>
      </c>
      <c r="B31" s="7">
        <v>7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6834.45</v>
      </c>
    </row>
    <row r="32" spans="1:8" s="10" customFormat="1" ht="14.25" customHeight="1">
      <c r="A32" s="2" t="s">
        <v>0</v>
      </c>
      <c r="B32" s="3"/>
      <c r="C32" s="3"/>
      <c r="D32" s="4"/>
      <c r="E32" s="4"/>
      <c r="F32" s="3"/>
      <c r="G32" s="3"/>
      <c r="H32" s="4">
        <f>H29+H30+H31</f>
        <v>630633</v>
      </c>
    </row>
    <row r="33" spans="1:8" s="10" customFormat="1" ht="14.25" customHeight="1">
      <c r="A33" s="2" t="s">
        <v>256</v>
      </c>
      <c r="B33" s="3"/>
      <c r="C33" s="3"/>
      <c r="D33" s="4"/>
      <c r="E33" s="4"/>
      <c r="F33" s="3"/>
      <c r="G33" s="3"/>
      <c r="H33" s="4">
        <v>631000</v>
      </c>
    </row>
    <row r="34" spans="1:8" s="10" customFormat="1" ht="14.25" customHeight="1">
      <c r="A34" s="282" t="s">
        <v>58</v>
      </c>
      <c r="B34" s="284"/>
      <c r="C34" s="284"/>
      <c r="D34" s="284"/>
      <c r="E34" s="284"/>
      <c r="F34" s="284"/>
      <c r="G34" s="284"/>
      <c r="H34" s="309"/>
    </row>
    <row r="35" spans="1:8" s="10" customFormat="1" ht="14.25" customHeight="1">
      <c r="A35" s="9" t="s">
        <v>16</v>
      </c>
      <c r="B35" s="12">
        <v>1127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13">
        <f>B35*D35*F35</f>
        <v>10647</v>
      </c>
    </row>
    <row r="36" spans="1:8" s="10" customFormat="1" ht="14.25" customHeight="1">
      <c r="A36" s="9" t="s">
        <v>18</v>
      </c>
      <c r="B36" s="5"/>
      <c r="C36" s="5"/>
      <c r="D36" s="12">
        <v>1817</v>
      </c>
      <c r="E36" s="12" t="s">
        <v>3</v>
      </c>
      <c r="F36" s="12">
        <v>12</v>
      </c>
      <c r="G36" s="12" t="s">
        <v>4</v>
      </c>
      <c r="H36" s="13">
        <f>D36*F36</f>
        <v>21804</v>
      </c>
    </row>
    <row r="37" spans="1:8" s="10" customFormat="1" ht="14.25" customHeight="1">
      <c r="A37" s="9" t="s">
        <v>34</v>
      </c>
      <c r="B37" s="5"/>
      <c r="C37" s="5"/>
      <c r="D37" s="24">
        <v>594.05</v>
      </c>
      <c r="E37" s="12" t="s">
        <v>3</v>
      </c>
      <c r="F37" s="12">
        <v>2</v>
      </c>
      <c r="G37" s="12" t="s">
        <v>7</v>
      </c>
      <c r="H37" s="13">
        <f>D37*F37</f>
        <v>1188</v>
      </c>
    </row>
    <row r="38" spans="1:8" s="10" customFormat="1" ht="14.25" customHeight="1">
      <c r="A38" s="6" t="s">
        <v>32</v>
      </c>
      <c r="B38" s="12"/>
      <c r="C38" s="12"/>
      <c r="D38" s="12">
        <f>8000+18000</f>
        <v>26000</v>
      </c>
      <c r="E38" s="12" t="s">
        <v>3</v>
      </c>
      <c r="F38" s="12"/>
      <c r="G38" s="12"/>
      <c r="H38" s="12">
        <v>26000</v>
      </c>
    </row>
    <row r="39" spans="1:8" s="10" customFormat="1" ht="14.25" customHeight="1">
      <c r="A39" s="6" t="s">
        <v>33</v>
      </c>
      <c r="B39" s="126" t="s">
        <v>781</v>
      </c>
      <c r="C39" s="12"/>
      <c r="D39" s="12">
        <v>48000</v>
      </c>
      <c r="E39" s="12" t="s">
        <v>3</v>
      </c>
      <c r="F39" s="126" t="s">
        <v>790</v>
      </c>
      <c r="G39" s="12"/>
      <c r="H39" s="12">
        <f>30000+18000+30000</f>
        <v>78000</v>
      </c>
    </row>
    <row r="40" spans="1:8" s="10" customFormat="1" ht="14.25" customHeight="1">
      <c r="A40" s="6" t="s">
        <v>642</v>
      </c>
      <c r="B40" s="12"/>
      <c r="C40" s="12"/>
      <c r="D40" s="233">
        <v>2100</v>
      </c>
      <c r="E40" s="12" t="s">
        <v>3</v>
      </c>
      <c r="F40" s="12">
        <v>12</v>
      </c>
      <c r="G40" s="12" t="s">
        <v>4</v>
      </c>
      <c r="H40" s="12">
        <f>D40*F40</f>
        <v>25200</v>
      </c>
    </row>
    <row r="41" spans="1:8" s="10" customFormat="1" ht="14.25" customHeight="1">
      <c r="A41" s="6" t="s">
        <v>651</v>
      </c>
      <c r="B41" s="12"/>
      <c r="C41" s="12"/>
      <c r="D41" s="12">
        <v>1200</v>
      </c>
      <c r="E41" s="12" t="s">
        <v>3</v>
      </c>
      <c r="F41" s="12">
        <v>12</v>
      </c>
      <c r="G41" s="39" t="s">
        <v>4</v>
      </c>
      <c r="H41" s="12">
        <f>D41*F41</f>
        <v>14400</v>
      </c>
    </row>
    <row r="42" spans="1:8" s="10" customFormat="1" ht="20.25" customHeight="1">
      <c r="A42" s="2" t="s">
        <v>0</v>
      </c>
      <c r="B42" s="3"/>
      <c r="C42" s="3"/>
      <c r="D42" s="4"/>
      <c r="E42" s="4"/>
      <c r="F42" s="3"/>
      <c r="G42" s="3"/>
      <c r="H42" s="4">
        <f>SUM(H35:H41)</f>
        <v>177239</v>
      </c>
    </row>
    <row r="43" spans="1:8" s="10" customFormat="1" ht="14.25" customHeight="1">
      <c r="A43" s="2" t="s">
        <v>256</v>
      </c>
      <c r="B43" s="3"/>
      <c r="C43" s="3"/>
      <c r="D43" s="4"/>
      <c r="E43" s="4"/>
      <c r="F43" s="3"/>
      <c r="G43" s="3"/>
      <c r="H43" s="4">
        <f>147000+30000</f>
        <v>177000</v>
      </c>
    </row>
    <row r="44" spans="1:8" s="10" customFormat="1" ht="14.25" customHeight="1">
      <c r="A44" s="282" t="s">
        <v>59</v>
      </c>
      <c r="B44" s="298"/>
      <c r="C44" s="298"/>
      <c r="D44" s="298"/>
      <c r="E44" s="298"/>
      <c r="F44" s="298"/>
      <c r="G44" s="298"/>
      <c r="H44" s="312"/>
    </row>
    <row r="45" spans="1:8" s="10" customFormat="1" ht="24" customHeight="1">
      <c r="A45" s="6" t="s">
        <v>36</v>
      </c>
      <c r="B45" s="7">
        <v>17</v>
      </c>
      <c r="C45" s="7" t="s">
        <v>2</v>
      </c>
      <c r="D45" s="9">
        <v>100</v>
      </c>
      <c r="E45" s="9" t="s">
        <v>63</v>
      </c>
      <c r="F45" s="7"/>
      <c r="G45" s="7"/>
      <c r="H45" s="9">
        <f>B45*D45</f>
        <v>1700</v>
      </c>
    </row>
    <row r="46" spans="1:8" s="10" customFormat="1" ht="14.25" customHeight="1">
      <c r="A46" s="6" t="s">
        <v>35</v>
      </c>
      <c r="B46" s="7">
        <v>2</v>
      </c>
      <c r="C46" s="7" t="s">
        <v>2</v>
      </c>
      <c r="D46" s="7">
        <v>350</v>
      </c>
      <c r="E46" s="8" t="s">
        <v>3</v>
      </c>
      <c r="F46" s="8"/>
      <c r="G46" s="8"/>
      <c r="H46" s="9">
        <f>B46*D46</f>
        <v>700</v>
      </c>
    </row>
    <row r="47" spans="1:8" s="10" customFormat="1" ht="25.5" customHeight="1">
      <c r="A47" s="6" t="s">
        <v>73</v>
      </c>
      <c r="B47" s="7"/>
      <c r="C47" s="7"/>
      <c r="D47" s="7"/>
      <c r="E47" s="8"/>
      <c r="F47" s="8"/>
      <c r="G47" s="8"/>
      <c r="H47" s="9">
        <v>11000</v>
      </c>
    </row>
    <row r="48" spans="1:8" s="10" customFormat="1" ht="14.25" customHeight="1">
      <c r="A48" s="6" t="s">
        <v>625</v>
      </c>
      <c r="B48" s="7">
        <v>1</v>
      </c>
      <c r="C48" s="7" t="s">
        <v>2</v>
      </c>
      <c r="D48" s="7">
        <v>1000</v>
      </c>
      <c r="E48" s="8" t="s">
        <v>3</v>
      </c>
      <c r="F48" s="8"/>
      <c r="G48" s="8"/>
      <c r="H48" s="9">
        <f aca="true" t="shared" si="0" ref="H48:H53">B48*D48</f>
        <v>1000</v>
      </c>
    </row>
    <row r="49" spans="1:8" s="10" customFormat="1" ht="16.5" customHeight="1">
      <c r="A49" s="6" t="s">
        <v>716</v>
      </c>
      <c r="B49" s="7">
        <v>1</v>
      </c>
      <c r="C49" s="7" t="s">
        <v>2</v>
      </c>
      <c r="D49" s="7">
        <v>5150</v>
      </c>
      <c r="E49" s="8" t="s">
        <v>3</v>
      </c>
      <c r="F49" s="8"/>
      <c r="G49" s="8"/>
      <c r="H49" s="9">
        <f t="shared" si="0"/>
        <v>5150</v>
      </c>
    </row>
    <row r="50" spans="1:8" s="10" customFormat="1" ht="24" customHeight="1">
      <c r="A50" s="6" t="s">
        <v>626</v>
      </c>
      <c r="B50" s="7">
        <v>1</v>
      </c>
      <c r="C50" s="8" t="s">
        <v>2</v>
      </c>
      <c r="D50" s="7">
        <v>500</v>
      </c>
      <c r="E50" s="8" t="s">
        <v>3</v>
      </c>
      <c r="F50" s="8"/>
      <c r="G50" s="8"/>
      <c r="H50" s="9">
        <f t="shared" si="0"/>
        <v>500</v>
      </c>
    </row>
    <row r="51" spans="1:8" ht="14.25" customHeight="1">
      <c r="A51" s="6" t="s">
        <v>628</v>
      </c>
      <c r="B51" s="7">
        <v>3</v>
      </c>
      <c r="C51" s="8" t="s">
        <v>2</v>
      </c>
      <c r="D51" s="7">
        <v>1000</v>
      </c>
      <c r="E51" s="8" t="s">
        <v>3</v>
      </c>
      <c r="F51" s="8"/>
      <c r="G51" s="8"/>
      <c r="H51" s="9">
        <f t="shared" si="0"/>
        <v>3000</v>
      </c>
    </row>
    <row r="52" spans="1:8" ht="27.75" customHeight="1">
      <c r="A52" s="6" t="s">
        <v>720</v>
      </c>
      <c r="B52" s="7">
        <v>1</v>
      </c>
      <c r="C52" s="8" t="s">
        <v>2</v>
      </c>
      <c r="D52" s="7">
        <v>2700</v>
      </c>
      <c r="E52" s="8" t="s">
        <v>3</v>
      </c>
      <c r="F52" s="8"/>
      <c r="G52" s="8"/>
      <c r="H52" s="9">
        <f t="shared" si="0"/>
        <v>2700</v>
      </c>
    </row>
    <row r="53" spans="1:8" ht="18" customHeight="1">
      <c r="A53" s="6" t="s">
        <v>627</v>
      </c>
      <c r="B53" s="7">
        <v>1</v>
      </c>
      <c r="C53" s="8" t="s">
        <v>2</v>
      </c>
      <c r="D53" s="7">
        <v>1000</v>
      </c>
      <c r="E53" s="8" t="s">
        <v>3</v>
      </c>
      <c r="F53" s="8"/>
      <c r="G53" s="8"/>
      <c r="H53" s="9">
        <f t="shared" si="0"/>
        <v>1000</v>
      </c>
    </row>
    <row r="54" spans="1:8" ht="21.75" customHeight="1">
      <c r="A54" s="2" t="s">
        <v>0</v>
      </c>
      <c r="B54" s="3"/>
      <c r="C54" s="3"/>
      <c r="D54" s="4"/>
      <c r="E54" s="4"/>
      <c r="F54" s="3"/>
      <c r="G54" s="3"/>
      <c r="H54" s="4">
        <f>SUM(H44:H53)</f>
        <v>26750</v>
      </c>
    </row>
    <row r="55" spans="1:8" ht="14.25" customHeight="1">
      <c r="A55" s="2" t="s">
        <v>256</v>
      </c>
      <c r="B55" s="3"/>
      <c r="C55" s="3"/>
      <c r="D55" s="4"/>
      <c r="E55" s="4"/>
      <c r="F55" s="3"/>
      <c r="G55" s="3"/>
      <c r="H55" s="4">
        <v>27000</v>
      </c>
    </row>
    <row r="56" spans="1:8" s="10" customFormat="1" ht="14.25" customHeight="1">
      <c r="A56" s="282" t="s">
        <v>19</v>
      </c>
      <c r="B56" s="283"/>
      <c r="C56" s="283"/>
      <c r="D56" s="283"/>
      <c r="E56" s="283"/>
      <c r="F56" s="283"/>
      <c r="G56" s="283"/>
      <c r="H56" s="283"/>
    </row>
    <row r="57" spans="1:8" ht="29.25" customHeight="1">
      <c r="A57" s="6" t="s">
        <v>257</v>
      </c>
      <c r="B57" s="8">
        <v>4</v>
      </c>
      <c r="C57" s="7" t="s">
        <v>20</v>
      </c>
      <c r="D57" s="7"/>
      <c r="E57" s="7"/>
      <c r="F57" s="8">
        <v>180</v>
      </c>
      <c r="G57" s="8" t="s">
        <v>3</v>
      </c>
      <c r="H57" s="7">
        <f>B57*F57</f>
        <v>720</v>
      </c>
    </row>
    <row r="58" spans="1:8" ht="14.25" customHeight="1">
      <c r="A58" s="2" t="s">
        <v>0</v>
      </c>
      <c r="B58" s="4"/>
      <c r="C58" s="4"/>
      <c r="D58" s="4"/>
      <c r="E58" s="4"/>
      <c r="F58" s="3"/>
      <c r="G58" s="3"/>
      <c r="H58" s="4">
        <f>SUM(H57:H57)</f>
        <v>720</v>
      </c>
    </row>
    <row r="59" spans="1:8" ht="14.25" customHeight="1">
      <c r="A59" s="2" t="s">
        <v>256</v>
      </c>
      <c r="B59" s="4"/>
      <c r="C59" s="4"/>
      <c r="D59" s="4"/>
      <c r="E59" s="4"/>
      <c r="F59" s="3"/>
      <c r="G59" s="3"/>
      <c r="H59" s="4">
        <v>1000</v>
      </c>
    </row>
    <row r="60" spans="1:8" ht="14.25" customHeight="1">
      <c r="A60" s="300" t="s">
        <v>21</v>
      </c>
      <c r="B60" s="300"/>
      <c r="C60" s="300"/>
      <c r="D60" s="300"/>
      <c r="E60" s="300"/>
      <c r="F60" s="300"/>
      <c r="G60" s="300"/>
      <c r="H60" s="300"/>
    </row>
    <row r="61" spans="1:8" ht="14.25" customHeight="1">
      <c r="A61" s="297" t="s">
        <v>22</v>
      </c>
      <c r="B61" s="306"/>
      <c r="C61" s="306"/>
      <c r="D61" s="306"/>
      <c r="E61" s="306"/>
      <c r="F61" s="306"/>
      <c r="G61" s="306"/>
      <c r="H61" s="313"/>
    </row>
    <row r="62" spans="1:8" ht="14.25" customHeight="1">
      <c r="A62" s="2" t="s">
        <v>38</v>
      </c>
      <c r="B62" s="7"/>
      <c r="C62" s="7"/>
      <c r="D62" s="15"/>
      <c r="E62" s="12"/>
      <c r="F62" s="16"/>
      <c r="G62" s="8"/>
      <c r="H62" s="9"/>
    </row>
    <row r="63" spans="1:8" ht="14.25" customHeight="1">
      <c r="A63" s="6" t="s">
        <v>75</v>
      </c>
      <c r="B63" s="7">
        <v>32</v>
      </c>
      <c r="C63" s="7" t="s">
        <v>2</v>
      </c>
      <c r="D63" s="15">
        <v>153</v>
      </c>
      <c r="E63" s="12" t="s">
        <v>77</v>
      </c>
      <c r="F63" s="16">
        <v>5.45</v>
      </c>
      <c r="G63" s="8" t="s">
        <v>3</v>
      </c>
      <c r="H63" s="9">
        <f>B63*D63*F63</f>
        <v>26683.2</v>
      </c>
    </row>
    <row r="64" spans="1:8" ht="14.25" customHeight="1">
      <c r="A64" s="17" t="s">
        <v>81</v>
      </c>
      <c r="B64" s="7">
        <v>6</v>
      </c>
      <c r="C64" s="7" t="s">
        <v>2</v>
      </c>
      <c r="D64" s="15">
        <v>153</v>
      </c>
      <c r="E64" s="12" t="s">
        <v>23</v>
      </c>
      <c r="F64" s="16">
        <v>17</v>
      </c>
      <c r="G64" s="8" t="s">
        <v>3</v>
      </c>
      <c r="H64" s="9">
        <f>B64*D64*F64</f>
        <v>15606</v>
      </c>
    </row>
    <row r="65" spans="1:8" ht="14.25" customHeight="1">
      <c r="A65" s="17" t="s">
        <v>739</v>
      </c>
      <c r="B65" s="7">
        <v>6</v>
      </c>
      <c r="C65" s="7" t="s">
        <v>2</v>
      </c>
      <c r="D65" s="15">
        <v>68</v>
      </c>
      <c r="E65" s="12" t="s">
        <v>23</v>
      </c>
      <c r="F65" s="16">
        <v>17</v>
      </c>
      <c r="G65" s="8" t="s">
        <v>3</v>
      </c>
      <c r="H65" s="9">
        <f>B65*D65*F65</f>
        <v>6936</v>
      </c>
    </row>
    <row r="66" spans="1:8" ht="14.25" customHeight="1">
      <c r="A66" s="294" t="s">
        <v>41</v>
      </c>
      <c r="B66" s="295"/>
      <c r="C66" s="295"/>
      <c r="D66" s="295"/>
      <c r="E66" s="295"/>
      <c r="F66" s="295"/>
      <c r="G66" s="296"/>
      <c r="H66" s="4">
        <f>SUM(H63:H65)</f>
        <v>49225</v>
      </c>
    </row>
    <row r="67" spans="1:8" ht="14.25" customHeight="1">
      <c r="A67" s="297" t="s">
        <v>43</v>
      </c>
      <c r="B67" s="298"/>
      <c r="C67" s="298"/>
      <c r="D67" s="298"/>
      <c r="E67" s="298"/>
      <c r="F67" s="298"/>
      <c r="G67" s="298"/>
      <c r="H67" s="312"/>
    </row>
    <row r="68" spans="1:8" ht="14.25" customHeight="1">
      <c r="A68" s="1" t="s">
        <v>45</v>
      </c>
      <c r="B68" s="32">
        <v>32</v>
      </c>
      <c r="C68" s="33" t="s">
        <v>2</v>
      </c>
      <c r="D68" s="32">
        <v>0.07</v>
      </c>
      <c r="E68" s="33" t="s">
        <v>44</v>
      </c>
      <c r="F68" s="32">
        <v>120</v>
      </c>
      <c r="G68" s="8" t="s">
        <v>5</v>
      </c>
      <c r="H68" s="8">
        <f>B68*D68*F68</f>
        <v>268.8</v>
      </c>
    </row>
    <row r="69" spans="1:8" ht="14.25" customHeight="1">
      <c r="A69" s="2" t="s">
        <v>50</v>
      </c>
      <c r="B69" s="34">
        <f>H68</f>
        <v>268.8</v>
      </c>
      <c r="C69" s="33" t="s">
        <v>44</v>
      </c>
      <c r="D69" s="34">
        <v>2.5</v>
      </c>
      <c r="E69" s="33" t="s">
        <v>44</v>
      </c>
      <c r="F69" s="34">
        <v>4.5</v>
      </c>
      <c r="G69" s="8" t="s">
        <v>3</v>
      </c>
      <c r="H69" s="3">
        <f>B69/D69*F69</f>
        <v>483.84</v>
      </c>
    </row>
    <row r="70" spans="1:8" ht="14.25" customHeight="1">
      <c r="A70" s="14"/>
      <c r="B70" s="31"/>
      <c r="C70" s="31"/>
      <c r="D70" s="306"/>
      <c r="E70" s="306"/>
      <c r="F70" s="31"/>
      <c r="G70" s="31"/>
      <c r="H70" s="18"/>
    </row>
    <row r="71" spans="1:8" ht="14.25" customHeight="1">
      <c r="A71" s="297" t="s">
        <v>79</v>
      </c>
      <c r="B71" s="298"/>
      <c r="C71" s="298"/>
      <c r="D71" s="298"/>
      <c r="E71" s="298"/>
      <c r="F71" s="298"/>
      <c r="G71" s="298"/>
      <c r="H71" s="312"/>
    </row>
    <row r="72" spans="1:8" ht="24" customHeight="1">
      <c r="A72" s="6" t="s">
        <v>79</v>
      </c>
      <c r="B72" s="7">
        <v>90</v>
      </c>
      <c r="C72" s="7" t="s">
        <v>80</v>
      </c>
      <c r="D72" s="303">
        <v>0.18</v>
      </c>
      <c r="E72" s="304"/>
      <c r="F72" s="8" t="s">
        <v>42</v>
      </c>
      <c r="G72" s="8"/>
      <c r="H72" s="9">
        <f>D72*B72</f>
        <v>16.2</v>
      </c>
    </row>
    <row r="73" spans="1:8" ht="14.25" customHeight="1">
      <c r="A73" s="6"/>
      <c r="B73" s="35">
        <f>H72</f>
        <v>16.2</v>
      </c>
      <c r="C73" s="7" t="s">
        <v>42</v>
      </c>
      <c r="D73" s="20">
        <v>12</v>
      </c>
      <c r="E73" s="40" t="s">
        <v>46</v>
      </c>
      <c r="F73" s="8">
        <v>27.4</v>
      </c>
      <c r="G73" s="8" t="s">
        <v>3</v>
      </c>
      <c r="H73" s="8">
        <f>B73*D73*F73</f>
        <v>5326.56</v>
      </c>
    </row>
    <row r="74" spans="1:8" ht="14.25" customHeight="1">
      <c r="A74" s="2" t="s">
        <v>29</v>
      </c>
      <c r="B74" s="7"/>
      <c r="C74" s="7"/>
      <c r="D74" s="303"/>
      <c r="E74" s="304"/>
      <c r="F74" s="8"/>
      <c r="G74" s="8"/>
      <c r="H74" s="4">
        <f>SUM(H73)</f>
        <v>5327</v>
      </c>
    </row>
    <row r="75" spans="1:8" ht="14.25" customHeight="1">
      <c r="A75" s="297" t="s">
        <v>30</v>
      </c>
      <c r="B75" s="298"/>
      <c r="C75" s="298"/>
      <c r="D75" s="298"/>
      <c r="E75" s="298"/>
      <c r="F75" s="298"/>
      <c r="G75" s="298"/>
      <c r="H75" s="312"/>
    </row>
    <row r="76" spans="1:8" ht="12" customHeight="1">
      <c r="A76" s="6" t="s">
        <v>358</v>
      </c>
      <c r="B76" s="32">
        <v>6</v>
      </c>
      <c r="C76" s="33" t="s">
        <v>6</v>
      </c>
      <c r="D76" s="32">
        <v>9</v>
      </c>
      <c r="E76" s="33" t="s">
        <v>46</v>
      </c>
      <c r="F76" s="32">
        <v>12</v>
      </c>
      <c r="G76" s="33" t="s">
        <v>3</v>
      </c>
      <c r="H76" s="32">
        <f>B76*D76*F76</f>
        <v>648</v>
      </c>
    </row>
    <row r="77" spans="1:8" ht="12" customHeight="1">
      <c r="A77" s="6" t="s">
        <v>123</v>
      </c>
      <c r="B77" s="32">
        <v>2</v>
      </c>
      <c r="C77" s="33" t="s">
        <v>6</v>
      </c>
      <c r="D77" s="32">
        <v>9</v>
      </c>
      <c r="E77" s="33" t="s">
        <v>46</v>
      </c>
      <c r="F77" s="32">
        <v>18</v>
      </c>
      <c r="G77" s="33" t="s">
        <v>3</v>
      </c>
      <c r="H77" s="32">
        <f>B77*D77*F77</f>
        <v>324</v>
      </c>
    </row>
    <row r="78" spans="1:8" ht="12" customHeight="1">
      <c r="A78" s="6" t="s">
        <v>359</v>
      </c>
      <c r="B78" s="32">
        <v>1</v>
      </c>
      <c r="C78" s="33" t="s">
        <v>6</v>
      </c>
      <c r="D78" s="32"/>
      <c r="E78" s="33"/>
      <c r="F78" s="32">
        <v>5000</v>
      </c>
      <c r="G78" s="33" t="s">
        <v>3</v>
      </c>
      <c r="H78" s="32">
        <f aca="true" t="shared" si="1" ref="H78:H87">B78*F78</f>
        <v>5000</v>
      </c>
    </row>
    <row r="79" spans="1:8" ht="12" customHeight="1">
      <c r="A79" s="6" t="s">
        <v>200</v>
      </c>
      <c r="B79" s="32">
        <v>4</v>
      </c>
      <c r="C79" s="33" t="s">
        <v>6</v>
      </c>
      <c r="D79" s="32">
        <v>10</v>
      </c>
      <c r="E79" s="33" t="s">
        <v>46</v>
      </c>
      <c r="F79" s="32">
        <v>33</v>
      </c>
      <c r="G79" s="33" t="s">
        <v>3</v>
      </c>
      <c r="H79" s="32">
        <f>B79*D79*F79</f>
        <v>1320</v>
      </c>
    </row>
    <row r="80" spans="1:8" ht="12" customHeight="1">
      <c r="A80" s="6" t="s">
        <v>125</v>
      </c>
      <c r="B80" s="32">
        <v>5</v>
      </c>
      <c r="C80" s="33" t="s">
        <v>6</v>
      </c>
      <c r="D80" s="32">
        <v>10</v>
      </c>
      <c r="E80" s="33" t="s">
        <v>46</v>
      </c>
      <c r="F80" s="32">
        <v>65</v>
      </c>
      <c r="G80" s="33" t="s">
        <v>3</v>
      </c>
      <c r="H80" s="32">
        <f>B80*D80*F80</f>
        <v>3250</v>
      </c>
    </row>
    <row r="81" spans="1:8" ht="12" customHeight="1">
      <c r="A81" s="6" t="s">
        <v>210</v>
      </c>
      <c r="B81" s="32">
        <v>4</v>
      </c>
      <c r="C81" s="33" t="s">
        <v>6</v>
      </c>
      <c r="D81" s="32">
        <v>10</v>
      </c>
      <c r="E81" s="33" t="s">
        <v>46</v>
      </c>
      <c r="F81" s="32">
        <v>25</v>
      </c>
      <c r="G81" s="33" t="s">
        <v>3</v>
      </c>
      <c r="H81" s="32">
        <f>B81*D81*F81</f>
        <v>1000</v>
      </c>
    </row>
    <row r="82" spans="1:8" ht="12" customHeight="1">
      <c r="A82" s="6" t="s">
        <v>104</v>
      </c>
      <c r="B82" s="32">
        <v>20</v>
      </c>
      <c r="C82" s="33" t="s">
        <v>46</v>
      </c>
      <c r="D82" s="32"/>
      <c r="E82" s="33"/>
      <c r="F82" s="32">
        <v>37</v>
      </c>
      <c r="G82" s="33" t="s">
        <v>3</v>
      </c>
      <c r="H82" s="32">
        <f t="shared" si="1"/>
        <v>740</v>
      </c>
    </row>
    <row r="83" spans="1:8" ht="12" customHeight="1">
      <c r="A83" s="6" t="s">
        <v>107</v>
      </c>
      <c r="B83" s="32">
        <v>2</v>
      </c>
      <c r="C83" s="33" t="s">
        <v>6</v>
      </c>
      <c r="D83" s="32"/>
      <c r="E83" s="33"/>
      <c r="F83" s="32">
        <v>510</v>
      </c>
      <c r="G83" s="33" t="s">
        <v>3</v>
      </c>
      <c r="H83" s="32">
        <f t="shared" si="1"/>
        <v>1020</v>
      </c>
    </row>
    <row r="84" spans="1:8" ht="12" customHeight="1">
      <c r="A84" s="6" t="s">
        <v>47</v>
      </c>
      <c r="B84" s="32">
        <v>1</v>
      </c>
      <c r="C84" s="33" t="s">
        <v>6</v>
      </c>
      <c r="D84" s="32"/>
      <c r="E84" s="33"/>
      <c r="F84" s="32">
        <v>300</v>
      </c>
      <c r="G84" s="33" t="s">
        <v>3</v>
      </c>
      <c r="H84" s="32">
        <f t="shared" si="1"/>
        <v>300</v>
      </c>
    </row>
    <row r="85" spans="1:8" ht="12" customHeight="1">
      <c r="A85" s="6" t="s">
        <v>129</v>
      </c>
      <c r="B85" s="32">
        <v>2</v>
      </c>
      <c r="C85" s="33" t="s">
        <v>6</v>
      </c>
      <c r="D85" s="32"/>
      <c r="E85" s="33"/>
      <c r="F85" s="32">
        <v>65</v>
      </c>
      <c r="G85" s="33" t="s">
        <v>3</v>
      </c>
      <c r="H85" s="32">
        <f t="shared" si="1"/>
        <v>130</v>
      </c>
    </row>
    <row r="86" spans="1:8" ht="12" customHeight="1">
      <c r="A86" s="6" t="s">
        <v>97</v>
      </c>
      <c r="B86" s="32">
        <v>3</v>
      </c>
      <c r="C86" s="33" t="s">
        <v>6</v>
      </c>
      <c r="D86" s="32"/>
      <c r="E86" s="33"/>
      <c r="F86" s="32">
        <v>100</v>
      </c>
      <c r="G86" s="33" t="s">
        <v>3</v>
      </c>
      <c r="H86" s="32">
        <f t="shared" si="1"/>
        <v>300</v>
      </c>
    </row>
    <row r="87" spans="1:8" ht="12" customHeight="1">
      <c r="A87" s="6" t="s">
        <v>512</v>
      </c>
      <c r="B87" s="32">
        <v>1</v>
      </c>
      <c r="C87" s="33" t="s">
        <v>6</v>
      </c>
      <c r="D87" s="32"/>
      <c r="E87" s="33"/>
      <c r="F87" s="32">
        <v>80</v>
      </c>
      <c r="G87" s="33" t="s">
        <v>3</v>
      </c>
      <c r="H87" s="32">
        <f t="shared" si="1"/>
        <v>80</v>
      </c>
    </row>
    <row r="88" spans="1:8" ht="14.25" customHeight="1">
      <c r="A88" s="2" t="s">
        <v>29</v>
      </c>
      <c r="B88" s="7"/>
      <c r="C88" s="7"/>
      <c r="D88" s="303"/>
      <c r="E88" s="304"/>
      <c r="F88" s="8"/>
      <c r="G88" s="8"/>
      <c r="H88" s="5">
        <f>SUM(H76:H87)</f>
        <v>14112</v>
      </c>
    </row>
    <row r="89" spans="1:8" ht="14.25" customHeight="1">
      <c r="A89" s="2" t="s">
        <v>799</v>
      </c>
      <c r="B89" s="7"/>
      <c r="C89" s="7"/>
      <c r="D89" s="303"/>
      <c r="E89" s="304"/>
      <c r="F89" s="8"/>
      <c r="G89" s="8"/>
      <c r="H89" s="5">
        <v>12000</v>
      </c>
    </row>
    <row r="90" spans="1:8" ht="14.25" customHeight="1">
      <c r="A90" s="297" t="s">
        <v>31</v>
      </c>
      <c r="B90" s="298"/>
      <c r="C90" s="298"/>
      <c r="D90" s="298"/>
      <c r="E90" s="298"/>
      <c r="F90" s="298"/>
      <c r="G90" s="298"/>
      <c r="H90" s="312"/>
    </row>
    <row r="91" spans="1:8" ht="26.25" customHeight="1">
      <c r="A91" s="6" t="s">
        <v>372</v>
      </c>
      <c r="B91" s="32">
        <v>65</v>
      </c>
      <c r="C91" s="33" t="s">
        <v>152</v>
      </c>
      <c r="D91" s="32"/>
      <c r="E91" s="33"/>
      <c r="F91" s="32">
        <v>80</v>
      </c>
      <c r="G91" s="33" t="s">
        <v>63</v>
      </c>
      <c r="H91" s="32">
        <f>B91*F91</f>
        <v>5200</v>
      </c>
    </row>
    <row r="92" spans="1:8" ht="14.25" customHeight="1">
      <c r="A92" s="6" t="s">
        <v>373</v>
      </c>
      <c r="B92" s="32">
        <v>30</v>
      </c>
      <c r="C92" s="33" t="s">
        <v>152</v>
      </c>
      <c r="D92" s="32"/>
      <c r="E92" s="33"/>
      <c r="F92" s="32">
        <v>70</v>
      </c>
      <c r="G92" s="33" t="s">
        <v>63</v>
      </c>
      <c r="H92" s="32">
        <f aca="true" t="shared" si="2" ref="H92:H104">B92*F92</f>
        <v>2100</v>
      </c>
    </row>
    <row r="93" spans="1:8" ht="25.5" customHeight="1">
      <c r="A93" s="6" t="s">
        <v>374</v>
      </c>
      <c r="B93" s="32">
        <v>30</v>
      </c>
      <c r="C93" s="33" t="s">
        <v>152</v>
      </c>
      <c r="D93" s="32"/>
      <c r="E93" s="33"/>
      <c r="F93" s="32">
        <v>90</v>
      </c>
      <c r="G93" s="33" t="s">
        <v>63</v>
      </c>
      <c r="H93" s="32">
        <f t="shared" si="2"/>
        <v>2700</v>
      </c>
    </row>
    <row r="94" spans="1:8" ht="14.25" customHeight="1">
      <c r="A94" s="6" t="s">
        <v>187</v>
      </c>
      <c r="B94" s="32">
        <v>20</v>
      </c>
      <c r="C94" s="33" t="s">
        <v>152</v>
      </c>
      <c r="D94" s="32"/>
      <c r="E94" s="33"/>
      <c r="F94" s="32">
        <v>35</v>
      </c>
      <c r="G94" s="33" t="s">
        <v>63</v>
      </c>
      <c r="H94" s="32">
        <f t="shared" si="2"/>
        <v>700</v>
      </c>
    </row>
    <row r="95" spans="1:8" ht="14.25" customHeight="1">
      <c r="A95" s="6" t="s">
        <v>375</v>
      </c>
      <c r="B95" s="32">
        <v>11</v>
      </c>
      <c r="C95" s="33" t="s">
        <v>152</v>
      </c>
      <c r="D95" s="32"/>
      <c r="E95" s="33"/>
      <c r="F95" s="32">
        <v>10</v>
      </c>
      <c r="G95" s="33" t="s">
        <v>63</v>
      </c>
      <c r="H95" s="32">
        <f t="shared" si="2"/>
        <v>110</v>
      </c>
    </row>
    <row r="96" spans="1:8" ht="14.25" customHeight="1">
      <c r="A96" s="6" t="s">
        <v>142</v>
      </c>
      <c r="B96" s="32">
        <v>4</v>
      </c>
      <c r="C96" s="33" t="s">
        <v>143</v>
      </c>
      <c r="D96" s="32"/>
      <c r="E96" s="33"/>
      <c r="F96" s="32">
        <v>250</v>
      </c>
      <c r="G96" s="33" t="s">
        <v>63</v>
      </c>
      <c r="H96" s="32">
        <f t="shared" si="2"/>
        <v>1000</v>
      </c>
    </row>
    <row r="97" spans="1:8" ht="14.25" customHeight="1">
      <c r="A97" s="6" t="s">
        <v>246</v>
      </c>
      <c r="B97" s="32">
        <v>202</v>
      </c>
      <c r="C97" s="33" t="s">
        <v>152</v>
      </c>
      <c r="D97" s="32"/>
      <c r="E97" s="33"/>
      <c r="F97" s="32">
        <v>25</v>
      </c>
      <c r="G97" s="33" t="s">
        <v>63</v>
      </c>
      <c r="H97" s="32">
        <f t="shared" si="2"/>
        <v>5050</v>
      </c>
    </row>
    <row r="98" spans="1:8" ht="14.25" customHeight="1">
      <c r="A98" s="6" t="s">
        <v>376</v>
      </c>
      <c r="B98" s="32">
        <v>4</v>
      </c>
      <c r="C98" s="33" t="s">
        <v>6</v>
      </c>
      <c r="D98" s="32"/>
      <c r="E98" s="33"/>
      <c r="F98" s="32">
        <v>50</v>
      </c>
      <c r="G98" s="33" t="s">
        <v>63</v>
      </c>
      <c r="H98" s="32">
        <f t="shared" si="2"/>
        <v>200</v>
      </c>
    </row>
    <row r="99" spans="1:8" ht="14.25" customHeight="1">
      <c r="A99" s="6" t="s">
        <v>377</v>
      </c>
      <c r="B99" s="32">
        <v>3</v>
      </c>
      <c r="C99" s="33" t="s">
        <v>6</v>
      </c>
      <c r="D99" s="32"/>
      <c r="E99" s="33"/>
      <c r="F99" s="32">
        <v>100</v>
      </c>
      <c r="G99" s="33" t="s">
        <v>63</v>
      </c>
      <c r="H99" s="32">
        <f t="shared" si="2"/>
        <v>300</v>
      </c>
    </row>
    <row r="100" spans="1:8" ht="14.25" customHeight="1">
      <c r="A100" s="6" t="s">
        <v>120</v>
      </c>
      <c r="B100" s="32">
        <v>10</v>
      </c>
      <c r="C100" s="33" t="s">
        <v>6</v>
      </c>
      <c r="D100" s="32"/>
      <c r="E100" s="33"/>
      <c r="F100" s="32">
        <v>25</v>
      </c>
      <c r="G100" s="33" t="s">
        <v>63</v>
      </c>
      <c r="H100" s="32">
        <f t="shared" si="2"/>
        <v>250</v>
      </c>
    </row>
    <row r="101" spans="1:8" ht="14.25" customHeight="1">
      <c r="A101" s="6" t="s">
        <v>378</v>
      </c>
      <c r="B101" s="32">
        <v>49</v>
      </c>
      <c r="C101" s="33" t="s">
        <v>6</v>
      </c>
      <c r="D101" s="32"/>
      <c r="E101" s="33"/>
      <c r="F101" s="32">
        <v>25</v>
      </c>
      <c r="G101" s="33" t="s">
        <v>63</v>
      </c>
      <c r="H101" s="32">
        <f t="shared" si="2"/>
        <v>1225</v>
      </c>
    </row>
    <row r="102" spans="1:8" ht="14.25" customHeight="1">
      <c r="A102" s="6" t="s">
        <v>286</v>
      </c>
      <c r="B102" s="32">
        <v>5</v>
      </c>
      <c r="C102" s="33" t="s">
        <v>6</v>
      </c>
      <c r="D102" s="32"/>
      <c r="E102" s="33"/>
      <c r="F102" s="32">
        <v>250</v>
      </c>
      <c r="G102" s="33" t="s">
        <v>63</v>
      </c>
      <c r="H102" s="32">
        <f t="shared" si="2"/>
        <v>1250</v>
      </c>
    </row>
    <row r="103" spans="1:8" ht="14.25" customHeight="1">
      <c r="A103" s="6" t="s">
        <v>279</v>
      </c>
      <c r="B103" s="32">
        <v>9</v>
      </c>
      <c r="C103" s="33" t="s">
        <v>220</v>
      </c>
      <c r="D103" s="32"/>
      <c r="E103" s="33"/>
      <c r="F103" s="32">
        <v>100</v>
      </c>
      <c r="G103" s="33" t="s">
        <v>63</v>
      </c>
      <c r="H103" s="32">
        <f t="shared" si="2"/>
        <v>900</v>
      </c>
    </row>
    <row r="104" spans="1:8" ht="14.25" customHeight="1">
      <c r="A104" s="6" t="s">
        <v>249</v>
      </c>
      <c r="B104" s="32">
        <v>4</v>
      </c>
      <c r="C104" s="33" t="s">
        <v>148</v>
      </c>
      <c r="D104" s="32"/>
      <c r="E104" s="33"/>
      <c r="F104" s="32">
        <v>90</v>
      </c>
      <c r="G104" s="33" t="s">
        <v>63</v>
      </c>
      <c r="H104" s="32">
        <f t="shared" si="2"/>
        <v>360</v>
      </c>
    </row>
    <row r="105" spans="1:8" ht="14.25" customHeight="1">
      <c r="A105" s="2" t="s">
        <v>31</v>
      </c>
      <c r="B105" s="4"/>
      <c r="C105" s="4"/>
      <c r="D105" s="95"/>
      <c r="E105" s="95"/>
      <c r="F105" s="3"/>
      <c r="G105" s="3"/>
      <c r="H105" s="5">
        <f>SUM(H91:H104)</f>
        <v>21345</v>
      </c>
    </row>
    <row r="106" spans="1:8" ht="14.25" customHeight="1">
      <c r="A106" s="2" t="s">
        <v>749</v>
      </c>
      <c r="B106" s="7"/>
      <c r="C106" s="7"/>
      <c r="D106" s="302"/>
      <c r="E106" s="302"/>
      <c r="F106" s="8"/>
      <c r="G106" s="8"/>
      <c r="H106" s="5">
        <v>21054</v>
      </c>
    </row>
    <row r="107" spans="1:8" ht="14.25" customHeight="1">
      <c r="A107" s="2" t="s">
        <v>259</v>
      </c>
      <c r="B107" s="7"/>
      <c r="C107" s="7"/>
      <c r="D107" s="7"/>
      <c r="E107" s="7"/>
      <c r="F107" s="8"/>
      <c r="G107" s="8"/>
      <c r="H107" s="4">
        <f>H66+H69+H74+H105+H88</f>
        <v>90493</v>
      </c>
    </row>
    <row r="108" spans="1:8" ht="14.25" customHeight="1">
      <c r="A108" s="2" t="s">
        <v>406</v>
      </c>
      <c r="B108" s="7"/>
      <c r="C108" s="7"/>
      <c r="D108" s="7"/>
      <c r="E108" s="7"/>
      <c r="F108" s="8"/>
      <c r="G108" s="8"/>
      <c r="H108" s="4">
        <v>90000</v>
      </c>
    </row>
    <row r="109" spans="1:8" ht="14.25" customHeight="1">
      <c r="A109" s="46" t="s">
        <v>86</v>
      </c>
      <c r="B109" s="47"/>
      <c r="C109" s="47"/>
      <c r="D109" s="47"/>
      <c r="E109" s="47"/>
      <c r="F109" s="48"/>
      <c r="G109" s="48"/>
      <c r="H109" s="49">
        <f>H5+H11+H16+H22+H32+H42+H54+H58+H107</f>
        <v>991327</v>
      </c>
    </row>
    <row r="110" spans="1:8" ht="14.25" customHeight="1">
      <c r="A110" s="50" t="s">
        <v>87</v>
      </c>
      <c r="B110" s="47"/>
      <c r="C110" s="47"/>
      <c r="D110" s="47"/>
      <c r="E110" s="47"/>
      <c r="F110" s="48"/>
      <c r="G110" s="48"/>
      <c r="H110" s="49">
        <f>H6+H12+H17+H23+H33+H43+H55+H59+H108</f>
        <v>992000</v>
      </c>
    </row>
    <row r="111" spans="1:10" ht="12.75" customHeight="1">
      <c r="A111" s="316" t="s">
        <v>61</v>
      </c>
      <c r="B111" s="330"/>
      <c r="C111" s="330"/>
      <c r="D111" s="330"/>
      <c r="E111" s="330"/>
      <c r="F111" s="330"/>
      <c r="G111" s="330"/>
      <c r="H111" s="330"/>
      <c r="I111" s="330"/>
      <c r="J111" s="330"/>
    </row>
    <row r="112" spans="1:7" ht="14.25" customHeight="1">
      <c r="A112" s="1" t="s">
        <v>62</v>
      </c>
      <c r="B112" s="1"/>
      <c r="C112" s="1"/>
      <c r="D112" s="1" t="s">
        <v>60</v>
      </c>
      <c r="E112" s="1"/>
      <c r="F112" s="1"/>
      <c r="G112" s="1" t="s">
        <v>756</v>
      </c>
    </row>
    <row r="113" spans="1:6" ht="14.25" customHeight="1">
      <c r="A113" s="25"/>
      <c r="B113" s="26"/>
      <c r="C113" s="26"/>
      <c r="D113" s="26"/>
      <c r="E113" s="11"/>
      <c r="F113" s="27"/>
    </row>
    <row r="114" spans="1:6" ht="14.25" customHeight="1">
      <c r="A114" s="26"/>
      <c r="B114" s="26"/>
      <c r="C114" s="26"/>
      <c r="D114" s="26"/>
      <c r="E114" s="11"/>
      <c r="F114" s="27"/>
    </row>
    <row r="115" spans="1:6" ht="14.25" customHeight="1">
      <c r="A115" s="26"/>
      <c r="B115" s="26"/>
      <c r="C115" s="26"/>
      <c r="D115" s="26"/>
      <c r="E115" s="11"/>
      <c r="F115" s="27"/>
    </row>
    <row r="116" spans="1:6" ht="14.25" customHeight="1">
      <c r="A116" s="26"/>
      <c r="B116" s="26"/>
      <c r="C116" s="26"/>
      <c r="D116" s="26"/>
      <c r="E116" s="11"/>
      <c r="F116" s="27"/>
    </row>
    <row r="117" spans="1:6" ht="14.25" customHeight="1">
      <c r="A117" s="26"/>
      <c r="B117" s="26"/>
      <c r="C117" s="26"/>
      <c r="D117" s="26"/>
      <c r="E117" s="11"/>
      <c r="F117" s="27"/>
    </row>
    <row r="118" spans="1:6" ht="14.25" customHeight="1">
      <c r="A118" s="26"/>
      <c r="B118" s="26"/>
      <c r="C118" s="26"/>
      <c r="D118" s="26"/>
      <c r="E118" s="11"/>
      <c r="F118" s="27"/>
    </row>
    <row r="119" spans="1:6" ht="14.25" customHeight="1">
      <c r="A119" s="26"/>
      <c r="B119" s="26"/>
      <c r="C119" s="26"/>
      <c r="D119" s="26"/>
      <c r="E119" s="11"/>
      <c r="F119" s="27"/>
    </row>
    <row r="120" spans="1:6" ht="14.25" customHeight="1">
      <c r="A120" s="26"/>
      <c r="B120" s="26"/>
      <c r="C120" s="26"/>
      <c r="D120" s="26"/>
      <c r="E120" s="11"/>
      <c r="F120" s="27"/>
    </row>
    <row r="121" spans="1:6" ht="14.25" customHeight="1">
      <c r="A121" s="26"/>
      <c r="B121" s="26"/>
      <c r="C121" s="26"/>
      <c r="D121" s="26"/>
      <c r="E121" s="11"/>
      <c r="F121" s="27"/>
    </row>
    <row r="122" spans="1:6" ht="14.25" customHeight="1">
      <c r="A122" s="26"/>
      <c r="B122" s="26"/>
      <c r="C122" s="26"/>
      <c r="D122" s="26"/>
      <c r="E122" s="11"/>
      <c r="F122" s="27"/>
    </row>
    <row r="123" spans="1:6" ht="14.25" customHeight="1">
      <c r="A123" s="26"/>
      <c r="B123" s="26"/>
      <c r="C123" s="26"/>
      <c r="D123" s="26"/>
      <c r="E123" s="11"/>
      <c r="F123" s="27"/>
    </row>
    <row r="124" spans="1:6" ht="14.25" customHeight="1">
      <c r="A124" s="28"/>
      <c r="B124" s="28"/>
      <c r="C124" s="26"/>
      <c r="D124" s="11"/>
      <c r="E124" s="11"/>
      <c r="F124" s="27"/>
    </row>
    <row r="125" spans="1:6" ht="14.25" customHeight="1">
      <c r="A125" s="29"/>
      <c r="B125" s="29"/>
      <c r="C125" s="29"/>
      <c r="D125" s="29"/>
      <c r="E125" s="11"/>
      <c r="F125" s="27"/>
    </row>
    <row r="126" spans="1:6" ht="14.25" customHeight="1">
      <c r="A126" s="30"/>
      <c r="B126" s="11"/>
      <c r="C126" s="11"/>
      <c r="D126" s="11"/>
      <c r="E126" s="11"/>
      <c r="F126" s="27"/>
    </row>
  </sheetData>
  <sheetProtection/>
  <mergeCells count="25">
    <mergeCell ref="A1:H1"/>
    <mergeCell ref="A90:H90"/>
    <mergeCell ref="D72:E72"/>
    <mergeCell ref="A75:H75"/>
    <mergeCell ref="A27:A29"/>
    <mergeCell ref="A26:H26"/>
    <mergeCell ref="A66:G66"/>
    <mergeCell ref="A44:H44"/>
    <mergeCell ref="A56:H56"/>
    <mergeCell ref="D70:E70"/>
    <mergeCell ref="A111:J111"/>
    <mergeCell ref="D74:E74"/>
    <mergeCell ref="A61:H61"/>
    <mergeCell ref="D106:E106"/>
    <mergeCell ref="D88:E88"/>
    <mergeCell ref="D89:E89"/>
    <mergeCell ref="A2:H2"/>
    <mergeCell ref="A34:H34"/>
    <mergeCell ref="A60:H60"/>
    <mergeCell ref="A71:H71"/>
    <mergeCell ref="A67:H67"/>
    <mergeCell ref="A3:H3"/>
    <mergeCell ref="A7:H7"/>
    <mergeCell ref="A14:H14"/>
    <mergeCell ref="A19:H19"/>
  </mergeCells>
  <printOptions/>
  <pageMargins left="0.75" right="0.75" top="0.24" bottom="0.2" header="0.38" footer="0.5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J123"/>
  <sheetViews>
    <sheetView view="pageBreakPreview" zoomScaleSheetLayoutView="100" zoomScalePageLayoutView="0" workbookViewId="0" topLeftCell="A1">
      <selection activeCell="B85" sqref="B85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600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.75" customHeight="1">
      <c r="A4" s="6" t="s">
        <v>632</v>
      </c>
      <c r="B4" s="68">
        <v>5205</v>
      </c>
      <c r="C4" s="68" t="s">
        <v>3</v>
      </c>
      <c r="D4" s="68">
        <v>1</v>
      </c>
      <c r="E4" s="75" t="s">
        <v>796</v>
      </c>
      <c r="F4" s="68">
        <v>12</v>
      </c>
      <c r="G4" s="68" t="s">
        <v>4</v>
      </c>
      <c r="H4" s="68">
        <v>62460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62460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62000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A9" s="6" t="s">
        <v>671</v>
      </c>
      <c r="B9" s="68">
        <v>200</v>
      </c>
      <c r="C9" s="68" t="s">
        <v>3</v>
      </c>
      <c r="D9" s="68">
        <v>5</v>
      </c>
      <c r="E9" s="68" t="s">
        <v>5</v>
      </c>
      <c r="F9" s="68">
        <v>1</v>
      </c>
      <c r="G9" s="68" t="s">
        <v>2</v>
      </c>
      <c r="H9" s="68">
        <f>B9*D9*F9</f>
        <v>1000</v>
      </c>
    </row>
    <row r="10" spans="1:8" ht="24" customHeight="1">
      <c r="A10" s="6" t="s">
        <v>679</v>
      </c>
      <c r="B10" s="68">
        <v>200</v>
      </c>
      <c r="C10" s="68" t="s">
        <v>3</v>
      </c>
      <c r="D10" s="68">
        <v>7</v>
      </c>
      <c r="E10" s="68" t="s">
        <v>5</v>
      </c>
      <c r="F10" s="68">
        <v>1</v>
      </c>
      <c r="G10" s="68" t="s">
        <v>2</v>
      </c>
      <c r="H10" s="68">
        <f>B10*D10*F10</f>
        <v>1400</v>
      </c>
    </row>
    <row r="11" spans="1:8" ht="14.25" customHeight="1">
      <c r="A11" s="2" t="s">
        <v>0</v>
      </c>
      <c r="B11" s="67"/>
      <c r="C11" s="67"/>
      <c r="D11" s="67"/>
      <c r="E11" s="67"/>
      <c r="F11" s="67"/>
      <c r="G11" s="67"/>
      <c r="H11" s="84">
        <f>H9+H10</f>
        <v>2400</v>
      </c>
    </row>
    <row r="12" spans="1:8" ht="14.25" customHeight="1">
      <c r="A12" s="2" t="s">
        <v>256</v>
      </c>
      <c r="B12" s="113"/>
      <c r="C12" s="113"/>
      <c r="D12" s="113"/>
      <c r="E12" s="113"/>
      <c r="F12" s="113"/>
      <c r="G12" s="113"/>
      <c r="H12" s="84">
        <v>2000</v>
      </c>
    </row>
    <row r="13" spans="1:8" ht="14.25" customHeight="1">
      <c r="A13" s="67"/>
      <c r="B13" s="67"/>
      <c r="C13" s="67"/>
      <c r="D13" s="67"/>
      <c r="E13" s="67"/>
      <c r="F13" s="67"/>
      <c r="G13" s="67"/>
      <c r="H13" s="67"/>
    </row>
    <row r="14" spans="1:8" ht="14.25" customHeight="1">
      <c r="A14" s="67"/>
      <c r="B14" s="67"/>
      <c r="C14" s="67"/>
      <c r="D14" s="67"/>
      <c r="E14" s="67"/>
      <c r="F14" s="67"/>
      <c r="G14" s="67"/>
      <c r="H14" s="67"/>
    </row>
    <row r="15" spans="1:8" ht="14.25" customHeight="1">
      <c r="A15" s="282" t="s">
        <v>665</v>
      </c>
      <c r="B15" s="283"/>
      <c r="C15" s="283"/>
      <c r="D15" s="283"/>
      <c r="E15" s="283"/>
      <c r="F15" s="283"/>
      <c r="G15" s="283"/>
      <c r="H15" s="308"/>
    </row>
    <row r="16" spans="1:8" ht="14.25" customHeight="1">
      <c r="A16" s="6" t="s">
        <v>632</v>
      </c>
      <c r="B16" s="67"/>
      <c r="C16" s="67"/>
      <c r="D16" s="67"/>
      <c r="E16" s="67"/>
      <c r="F16" s="67"/>
      <c r="G16" s="67"/>
      <c r="H16" s="68">
        <v>18863</v>
      </c>
    </row>
    <row r="17" spans="1:8" ht="14.25" customHeight="1">
      <c r="A17" s="2" t="s">
        <v>0</v>
      </c>
      <c r="B17" s="67"/>
      <c r="C17" s="67"/>
      <c r="D17" s="67"/>
      <c r="E17" s="67"/>
      <c r="F17" s="67"/>
      <c r="G17" s="67"/>
      <c r="H17" s="84">
        <v>18863</v>
      </c>
    </row>
    <row r="18" spans="1:8" ht="14.25" customHeight="1">
      <c r="A18" s="2" t="s">
        <v>256</v>
      </c>
      <c r="B18" s="67"/>
      <c r="C18" s="67"/>
      <c r="D18" s="67"/>
      <c r="E18" s="67"/>
      <c r="F18" s="67"/>
      <c r="G18" s="67"/>
      <c r="H18" s="84">
        <v>19000</v>
      </c>
    </row>
    <row r="19" spans="1:8" s="10" customFormat="1" ht="14.25" customHeight="1">
      <c r="A19" s="2" t="s">
        <v>668</v>
      </c>
      <c r="B19" s="67"/>
      <c r="C19" s="67"/>
      <c r="D19" s="67"/>
      <c r="E19" s="67"/>
      <c r="F19" s="67"/>
      <c r="G19" s="67"/>
      <c r="H19" s="84">
        <f>H5+H17</f>
        <v>81323</v>
      </c>
    </row>
    <row r="20" spans="1:8" s="10" customFormat="1" ht="14.25" customHeight="1">
      <c r="A20" s="282" t="s">
        <v>424</v>
      </c>
      <c r="B20" s="283"/>
      <c r="C20" s="283"/>
      <c r="D20" s="283"/>
      <c r="E20" s="283"/>
      <c r="F20" s="283"/>
      <c r="G20" s="283"/>
      <c r="H20" s="308"/>
    </row>
    <row r="21" spans="1:8" s="10" customFormat="1" ht="14.25" customHeight="1">
      <c r="A21" s="75" t="s">
        <v>617</v>
      </c>
      <c r="B21" s="68">
        <v>42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42</v>
      </c>
    </row>
    <row r="22" spans="1:8" s="10" customFormat="1" ht="14.25" customHeight="1">
      <c r="A22" s="6" t="s">
        <v>618</v>
      </c>
      <c r="B22" s="68">
        <v>42</v>
      </c>
      <c r="C22" s="68" t="s">
        <v>3</v>
      </c>
      <c r="D22" s="68">
        <v>3</v>
      </c>
      <c r="E22" s="68" t="s">
        <v>5</v>
      </c>
      <c r="F22" s="68">
        <v>3</v>
      </c>
      <c r="G22" s="68" t="s">
        <v>2</v>
      </c>
      <c r="H22" s="68">
        <f>B22*D22*F22</f>
        <v>378</v>
      </c>
    </row>
    <row r="23" spans="1:8" s="10" customFormat="1" ht="14.25" customHeight="1">
      <c r="A23" s="6" t="s">
        <v>619</v>
      </c>
      <c r="B23" s="68">
        <v>42</v>
      </c>
      <c r="C23" s="68" t="s">
        <v>3</v>
      </c>
      <c r="D23" s="68">
        <v>4</v>
      </c>
      <c r="E23" s="68" t="s">
        <v>5</v>
      </c>
      <c r="F23" s="68">
        <v>1</v>
      </c>
      <c r="G23" s="68" t="s">
        <v>2</v>
      </c>
      <c r="H23" s="68">
        <f>B23*D23</f>
        <v>168</v>
      </c>
    </row>
    <row r="24" spans="1:8" s="10" customFormat="1" ht="29.25" customHeight="1">
      <c r="A24" s="6" t="s">
        <v>686</v>
      </c>
      <c r="B24" s="68">
        <v>42</v>
      </c>
      <c r="C24" s="68" t="s">
        <v>3</v>
      </c>
      <c r="D24" s="68">
        <v>1</v>
      </c>
      <c r="E24" s="68" t="s">
        <v>5</v>
      </c>
      <c r="F24" s="68">
        <v>1</v>
      </c>
      <c r="G24" s="68" t="s">
        <v>2</v>
      </c>
      <c r="H24" s="68">
        <f>B24</f>
        <v>42</v>
      </c>
    </row>
    <row r="25" spans="1:8" s="10" customFormat="1" ht="14.25" customHeight="1">
      <c r="A25" s="6" t="s">
        <v>684</v>
      </c>
      <c r="B25" s="68">
        <v>400</v>
      </c>
      <c r="C25" s="68" t="s">
        <v>3</v>
      </c>
      <c r="D25" s="68">
        <v>2</v>
      </c>
      <c r="E25" s="68" t="s">
        <v>7</v>
      </c>
      <c r="F25" s="68">
        <v>1</v>
      </c>
      <c r="G25" s="68" t="s">
        <v>2</v>
      </c>
      <c r="H25" s="68">
        <f>B25*D25</f>
        <v>800</v>
      </c>
    </row>
    <row r="26" spans="1:8" s="10" customFormat="1" ht="14.25" customHeight="1">
      <c r="A26" s="2" t="s">
        <v>616</v>
      </c>
      <c r="B26" s="68"/>
      <c r="C26" s="68"/>
      <c r="D26" s="68"/>
      <c r="E26" s="68"/>
      <c r="F26" s="68"/>
      <c r="G26" s="68"/>
      <c r="H26" s="84">
        <f>H21+H25+H22+H23+H24</f>
        <v>1430</v>
      </c>
    </row>
    <row r="27" spans="1:8" s="10" customFormat="1" ht="14.25" customHeight="1">
      <c r="A27" s="2" t="s">
        <v>256</v>
      </c>
      <c r="B27" s="68"/>
      <c r="C27" s="68"/>
      <c r="D27" s="68"/>
      <c r="E27" s="68"/>
      <c r="F27" s="68"/>
      <c r="G27" s="68"/>
      <c r="H27" s="84">
        <v>1000</v>
      </c>
    </row>
    <row r="28" spans="1:8" s="10" customFormat="1" ht="14.25" customHeight="1">
      <c r="A28" s="282" t="s">
        <v>8</v>
      </c>
      <c r="B28" s="283"/>
      <c r="C28" s="283"/>
      <c r="D28" s="283"/>
      <c r="E28" s="283"/>
      <c r="F28" s="283"/>
      <c r="G28" s="283"/>
      <c r="H28" s="308"/>
    </row>
    <row r="29" spans="1:8" s="10" customFormat="1" ht="14.25" customHeight="1">
      <c r="A29" s="285" t="s">
        <v>9</v>
      </c>
      <c r="B29" s="8">
        <v>289.2</v>
      </c>
      <c r="C29" s="8" t="s">
        <v>10</v>
      </c>
      <c r="D29" s="69">
        <v>1450.47</v>
      </c>
      <c r="E29" s="7" t="s">
        <v>3</v>
      </c>
      <c r="F29" s="8"/>
      <c r="G29" s="8"/>
      <c r="H29" s="9">
        <f>B29*D29</f>
        <v>419475.924</v>
      </c>
    </row>
    <row r="30" spans="1:8" s="10" customFormat="1" ht="14.25" customHeight="1">
      <c r="A30" s="286"/>
      <c r="B30" s="8">
        <v>217.1</v>
      </c>
      <c r="C30" s="8" t="s">
        <v>10</v>
      </c>
      <c r="D30" s="61">
        <v>1623.8</v>
      </c>
      <c r="E30" s="7"/>
      <c r="F30" s="8"/>
      <c r="G30" s="8"/>
      <c r="H30" s="7">
        <f>B30*D30</f>
        <v>352527</v>
      </c>
    </row>
    <row r="31" spans="1:8" s="10" customFormat="1" ht="14.25" customHeight="1">
      <c r="A31" s="286"/>
      <c r="B31" s="3">
        <f>B29+B30</f>
        <v>506.3</v>
      </c>
      <c r="C31" s="8" t="s">
        <v>10</v>
      </c>
      <c r="D31" s="8"/>
      <c r="E31" s="7"/>
      <c r="F31" s="8"/>
      <c r="G31" s="8"/>
      <c r="H31" s="3">
        <f>H29+H30</f>
        <v>772002.92</v>
      </c>
    </row>
    <row r="32" spans="1:8" s="10" customFormat="1" ht="14.25" customHeight="1">
      <c r="A32" s="285" t="s">
        <v>690</v>
      </c>
      <c r="B32" s="8">
        <v>40</v>
      </c>
      <c r="C32" s="288" t="s">
        <v>12</v>
      </c>
      <c r="D32" s="69">
        <v>26.62</v>
      </c>
      <c r="E32" s="291" t="s">
        <v>3</v>
      </c>
      <c r="F32" s="8"/>
      <c r="G32" s="8"/>
      <c r="H32" s="8">
        <f>B32*D32</f>
        <v>1064.8</v>
      </c>
    </row>
    <row r="33" spans="1:8" s="10" customFormat="1" ht="14.25" customHeight="1">
      <c r="A33" s="286"/>
      <c r="B33" s="8">
        <v>164</v>
      </c>
      <c r="C33" s="289"/>
      <c r="D33" s="72">
        <v>28.89</v>
      </c>
      <c r="E33" s="292"/>
      <c r="F33" s="8"/>
      <c r="G33" s="8"/>
      <c r="H33" s="8">
        <f>B33*D33</f>
        <v>4737.96</v>
      </c>
    </row>
    <row r="34" spans="1:8" s="10" customFormat="1" ht="14.25" customHeight="1">
      <c r="A34" s="287"/>
      <c r="B34" s="3">
        <f>B32+B33</f>
        <v>204</v>
      </c>
      <c r="C34" s="290"/>
      <c r="D34" s="69"/>
      <c r="E34" s="293"/>
      <c r="F34" s="8"/>
      <c r="G34" s="8"/>
      <c r="H34" s="4">
        <f>H32+H33</f>
        <v>5803</v>
      </c>
    </row>
    <row r="35" spans="1:8" s="10" customFormat="1" ht="14.25" customHeight="1">
      <c r="A35" s="6" t="s">
        <v>13</v>
      </c>
      <c r="B35" s="7">
        <v>8790</v>
      </c>
      <c r="C35" s="8" t="s">
        <v>14</v>
      </c>
      <c r="D35" s="8">
        <v>6.4</v>
      </c>
      <c r="E35" s="7" t="s">
        <v>3</v>
      </c>
      <c r="F35" s="8"/>
      <c r="G35" s="8"/>
      <c r="H35" s="9">
        <f>B35*D35</f>
        <v>56256</v>
      </c>
    </row>
    <row r="36" spans="1:8" s="10" customFormat="1" ht="14.25" customHeight="1">
      <c r="A36" s="6" t="s">
        <v>15</v>
      </c>
      <c r="B36" s="7">
        <v>8</v>
      </c>
      <c r="C36" s="8" t="s">
        <v>48</v>
      </c>
      <c r="D36" s="8">
        <v>976.35</v>
      </c>
      <c r="E36" s="7" t="s">
        <v>3</v>
      </c>
      <c r="F36" s="8"/>
      <c r="G36" s="8"/>
      <c r="H36" s="9">
        <f>B36*D36</f>
        <v>7810.8</v>
      </c>
    </row>
    <row r="37" spans="1:8" s="10" customFormat="1" ht="14.25" customHeight="1">
      <c r="A37" s="2" t="s">
        <v>0</v>
      </c>
      <c r="B37" s="3"/>
      <c r="C37" s="3"/>
      <c r="D37" s="4"/>
      <c r="E37" s="4"/>
      <c r="F37" s="3"/>
      <c r="G37" s="3"/>
      <c r="H37" s="4">
        <f>H31+H34+H35+H36</f>
        <v>841873</v>
      </c>
    </row>
    <row r="38" spans="1:8" s="10" customFormat="1" ht="14.25" customHeight="1">
      <c r="A38" s="2" t="s">
        <v>256</v>
      </c>
      <c r="B38" s="3"/>
      <c r="C38" s="3"/>
      <c r="D38" s="4"/>
      <c r="E38" s="4"/>
      <c r="F38" s="3"/>
      <c r="G38" s="3"/>
      <c r="H38" s="4">
        <v>842000</v>
      </c>
    </row>
    <row r="39" spans="1:8" s="10" customFormat="1" ht="14.25" customHeight="1">
      <c r="A39" s="282" t="s">
        <v>58</v>
      </c>
      <c r="B39" s="284"/>
      <c r="C39" s="284"/>
      <c r="D39" s="284"/>
      <c r="E39" s="284"/>
      <c r="F39" s="284"/>
      <c r="G39" s="284"/>
      <c r="H39" s="309"/>
    </row>
    <row r="40" spans="1:8" s="10" customFormat="1" ht="14.25" customHeight="1">
      <c r="A40" s="9" t="s">
        <v>16</v>
      </c>
      <c r="B40" s="12">
        <v>928</v>
      </c>
      <c r="C40" s="12" t="s">
        <v>17</v>
      </c>
      <c r="D40" s="12">
        <v>0.7873</v>
      </c>
      <c r="E40" s="12" t="s">
        <v>3</v>
      </c>
      <c r="F40" s="12">
        <v>12</v>
      </c>
      <c r="G40" s="12" t="s">
        <v>4</v>
      </c>
      <c r="H40" s="13">
        <f>B40*D40*F40</f>
        <v>8767</v>
      </c>
    </row>
    <row r="41" spans="1:8" s="10" customFormat="1" ht="14.25" customHeight="1">
      <c r="A41" s="9" t="s">
        <v>621</v>
      </c>
      <c r="B41" s="5"/>
      <c r="C41" s="5"/>
      <c r="D41" s="12">
        <v>1817</v>
      </c>
      <c r="E41" s="12" t="s">
        <v>3</v>
      </c>
      <c r="F41" s="12">
        <v>12</v>
      </c>
      <c r="G41" s="12" t="s">
        <v>4</v>
      </c>
      <c r="H41" s="13">
        <f>D41*F41</f>
        <v>21804</v>
      </c>
    </row>
    <row r="42" spans="1:8" s="10" customFormat="1" ht="14.25" customHeight="1">
      <c r="A42" s="6" t="s">
        <v>32</v>
      </c>
      <c r="B42" s="12"/>
      <c r="C42" s="12"/>
      <c r="D42" s="12">
        <v>8000</v>
      </c>
      <c r="E42" s="12" t="s">
        <v>3</v>
      </c>
      <c r="F42" s="12"/>
      <c r="G42" s="12"/>
      <c r="H42" s="12">
        <v>8000</v>
      </c>
    </row>
    <row r="43" spans="1:8" s="10" customFormat="1" ht="14.25" customHeight="1">
      <c r="A43" s="6" t="s">
        <v>642</v>
      </c>
      <c r="B43" s="12"/>
      <c r="C43" s="12"/>
      <c r="D43" s="12">
        <v>3600</v>
      </c>
      <c r="E43" s="12" t="s">
        <v>3</v>
      </c>
      <c r="F43" s="12">
        <v>12</v>
      </c>
      <c r="G43" s="12" t="s">
        <v>4</v>
      </c>
      <c r="H43" s="12">
        <f>D43*F43</f>
        <v>43200</v>
      </c>
    </row>
    <row r="44" spans="1:8" s="10" customFormat="1" ht="14.25" customHeight="1">
      <c r="A44" s="6" t="s">
        <v>652</v>
      </c>
      <c r="B44" s="12"/>
      <c r="C44" s="12"/>
      <c r="D44" s="12">
        <v>1500</v>
      </c>
      <c r="E44" s="12" t="s">
        <v>3</v>
      </c>
      <c r="F44" s="12">
        <v>12</v>
      </c>
      <c r="G44" s="12" t="s">
        <v>4</v>
      </c>
      <c r="H44" s="12">
        <f>D44*F44</f>
        <v>18000</v>
      </c>
    </row>
    <row r="45" spans="1:8" s="10" customFormat="1" ht="15" customHeight="1">
      <c r="A45" s="6" t="s">
        <v>653</v>
      </c>
      <c r="B45" s="12"/>
      <c r="C45" s="12"/>
      <c r="D45" s="12">
        <v>1200</v>
      </c>
      <c r="E45" s="12" t="s">
        <v>3</v>
      </c>
      <c r="F45" s="12">
        <v>12</v>
      </c>
      <c r="G45" s="12" t="s">
        <v>4</v>
      </c>
      <c r="H45" s="12">
        <f>D45*F45</f>
        <v>14400</v>
      </c>
    </row>
    <row r="46" spans="1:8" s="10" customFormat="1" ht="14.25" customHeight="1">
      <c r="A46" s="6" t="s">
        <v>72</v>
      </c>
      <c r="B46" s="12"/>
      <c r="C46" s="12"/>
      <c r="D46" s="12">
        <v>28000</v>
      </c>
      <c r="E46" s="12" t="s">
        <v>3</v>
      </c>
      <c r="F46" s="12"/>
      <c r="G46" s="12"/>
      <c r="H46" s="12">
        <v>28000</v>
      </c>
    </row>
    <row r="47" spans="1:8" s="10" customFormat="1" ht="14.25" customHeight="1">
      <c r="A47" s="2" t="s">
        <v>0</v>
      </c>
      <c r="B47" s="3"/>
      <c r="C47" s="3"/>
      <c r="D47" s="4"/>
      <c r="E47" s="4"/>
      <c r="F47" s="3"/>
      <c r="G47" s="3"/>
      <c r="H47" s="4">
        <f>SUM(H40:H46)</f>
        <v>142171</v>
      </c>
    </row>
    <row r="48" spans="1:8" s="10" customFormat="1" ht="14.25" customHeight="1">
      <c r="A48" s="2" t="s">
        <v>256</v>
      </c>
      <c r="B48" s="3"/>
      <c r="C48" s="3"/>
      <c r="D48" s="4"/>
      <c r="E48" s="4"/>
      <c r="F48" s="3"/>
      <c r="G48" s="3"/>
      <c r="H48" s="4">
        <v>142000</v>
      </c>
    </row>
    <row r="49" spans="1:8" s="10" customFormat="1" ht="14.25" customHeight="1">
      <c r="A49" s="282" t="s">
        <v>59</v>
      </c>
      <c r="B49" s="298"/>
      <c r="C49" s="298"/>
      <c r="D49" s="298"/>
      <c r="E49" s="298"/>
      <c r="F49" s="298"/>
      <c r="G49" s="298"/>
      <c r="H49" s="312"/>
    </row>
    <row r="50" spans="1:8" s="10" customFormat="1" ht="22.5" customHeight="1">
      <c r="A50" s="6" t="s">
        <v>36</v>
      </c>
      <c r="B50" s="7">
        <v>17</v>
      </c>
      <c r="C50" s="7" t="s">
        <v>2</v>
      </c>
      <c r="D50" s="9">
        <v>100</v>
      </c>
      <c r="E50" s="9" t="s">
        <v>63</v>
      </c>
      <c r="F50" s="7"/>
      <c r="G50" s="7"/>
      <c r="H50" s="9">
        <f>B50*D50</f>
        <v>1700</v>
      </c>
    </row>
    <row r="51" spans="1:8" s="10" customFormat="1" ht="14.25" customHeight="1">
      <c r="A51" s="6" t="s">
        <v>35</v>
      </c>
      <c r="B51" s="7">
        <v>2</v>
      </c>
      <c r="C51" s="7" t="s">
        <v>2</v>
      </c>
      <c r="D51" s="7">
        <v>350</v>
      </c>
      <c r="E51" s="8" t="s">
        <v>3</v>
      </c>
      <c r="F51" s="8"/>
      <c r="G51" s="8"/>
      <c r="H51" s="9">
        <f>B51*D51</f>
        <v>700</v>
      </c>
    </row>
    <row r="52" spans="1:8" s="10" customFormat="1" ht="24.75" customHeight="1">
      <c r="A52" s="6" t="s">
        <v>73</v>
      </c>
      <c r="B52" s="7"/>
      <c r="C52" s="7"/>
      <c r="D52" s="7"/>
      <c r="E52" s="8"/>
      <c r="F52" s="8"/>
      <c r="G52" s="8"/>
      <c r="H52" s="9">
        <v>11000</v>
      </c>
    </row>
    <row r="53" spans="1:8" s="10" customFormat="1" ht="14.25" customHeight="1">
      <c r="A53" s="6" t="s">
        <v>625</v>
      </c>
      <c r="B53" s="7">
        <v>1</v>
      </c>
      <c r="C53" s="7" t="s">
        <v>2</v>
      </c>
      <c r="D53" s="7">
        <v>1000</v>
      </c>
      <c r="E53" s="8" t="s">
        <v>3</v>
      </c>
      <c r="F53" s="8"/>
      <c r="G53" s="8"/>
      <c r="H53" s="9">
        <f aca="true" t="shared" si="0" ref="H53:H58">B53*D53</f>
        <v>1000</v>
      </c>
    </row>
    <row r="54" spans="1:8" s="10" customFormat="1" ht="18" customHeight="1">
      <c r="A54" s="6" t="s">
        <v>716</v>
      </c>
      <c r="B54" s="7">
        <v>1</v>
      </c>
      <c r="C54" s="7" t="s">
        <v>2</v>
      </c>
      <c r="D54" s="7">
        <v>3100</v>
      </c>
      <c r="E54" s="8" t="s">
        <v>3</v>
      </c>
      <c r="F54" s="8"/>
      <c r="G54" s="8"/>
      <c r="H54" s="9">
        <f t="shared" si="0"/>
        <v>3100</v>
      </c>
    </row>
    <row r="55" spans="1:8" s="10" customFormat="1" ht="25.5" customHeight="1">
      <c r="A55" s="6" t="s">
        <v>626</v>
      </c>
      <c r="B55" s="7">
        <v>1</v>
      </c>
      <c r="C55" s="8" t="s">
        <v>2</v>
      </c>
      <c r="D55" s="7">
        <v>500</v>
      </c>
      <c r="E55" s="8" t="s">
        <v>3</v>
      </c>
      <c r="F55" s="8"/>
      <c r="G55" s="8"/>
      <c r="H55" s="9">
        <f t="shared" si="0"/>
        <v>500</v>
      </c>
    </row>
    <row r="56" spans="1:8" ht="14.25" customHeight="1">
      <c r="A56" s="6" t="s">
        <v>628</v>
      </c>
      <c r="B56" s="7">
        <v>3</v>
      </c>
      <c r="C56" s="8" t="s">
        <v>2</v>
      </c>
      <c r="D56" s="7">
        <v>1000</v>
      </c>
      <c r="E56" s="8" t="s">
        <v>3</v>
      </c>
      <c r="F56" s="8"/>
      <c r="G56" s="8"/>
      <c r="H56" s="9">
        <f t="shared" si="0"/>
        <v>3000</v>
      </c>
    </row>
    <row r="57" spans="1:8" ht="24" customHeight="1">
      <c r="A57" s="6" t="s">
        <v>720</v>
      </c>
      <c r="B57" s="7">
        <v>1</v>
      </c>
      <c r="C57" s="8" t="s">
        <v>2</v>
      </c>
      <c r="D57" s="7">
        <v>2700</v>
      </c>
      <c r="E57" s="8" t="s">
        <v>3</v>
      </c>
      <c r="F57" s="8"/>
      <c r="G57" s="8"/>
      <c r="H57" s="9">
        <f t="shared" si="0"/>
        <v>2700</v>
      </c>
    </row>
    <row r="58" spans="1:8" ht="14.25" customHeight="1">
      <c r="A58" s="6" t="s">
        <v>723</v>
      </c>
      <c r="B58" s="7">
        <v>1</v>
      </c>
      <c r="C58" s="8" t="s">
        <v>2</v>
      </c>
      <c r="D58" s="7">
        <v>2880</v>
      </c>
      <c r="E58" s="8" t="s">
        <v>3</v>
      </c>
      <c r="F58" s="8"/>
      <c r="G58" s="8"/>
      <c r="H58" s="9">
        <f t="shared" si="0"/>
        <v>2880</v>
      </c>
    </row>
    <row r="59" spans="1:8" ht="13.5" customHeight="1">
      <c r="A59" s="6" t="s">
        <v>724</v>
      </c>
      <c r="B59" s="7">
        <v>1</v>
      </c>
      <c r="C59" s="8" t="s">
        <v>2</v>
      </c>
      <c r="D59" s="7">
        <v>600</v>
      </c>
      <c r="E59" s="8" t="s">
        <v>3</v>
      </c>
      <c r="F59" s="8">
        <v>4</v>
      </c>
      <c r="G59" s="8" t="s">
        <v>5</v>
      </c>
      <c r="H59" s="9">
        <f>B59*D59*F59</f>
        <v>2400</v>
      </c>
    </row>
    <row r="60" spans="1:8" ht="14.25" customHeight="1">
      <c r="A60" s="2" t="s">
        <v>0</v>
      </c>
      <c r="B60" s="3"/>
      <c r="C60" s="3"/>
      <c r="D60" s="4"/>
      <c r="E60" s="4"/>
      <c r="F60" s="3"/>
      <c r="G60" s="3"/>
      <c r="H60" s="4">
        <f>SUM(H50:H59)</f>
        <v>28980</v>
      </c>
    </row>
    <row r="61" spans="1:8" ht="14.25" customHeight="1">
      <c r="A61" s="2" t="s">
        <v>256</v>
      </c>
      <c r="B61" s="3"/>
      <c r="C61" s="3"/>
      <c r="D61" s="4"/>
      <c r="E61" s="4"/>
      <c r="F61" s="3"/>
      <c r="G61" s="3"/>
      <c r="H61" s="4">
        <v>29000</v>
      </c>
    </row>
    <row r="62" spans="1:8" s="10" customFormat="1" ht="14.25" customHeight="1">
      <c r="A62" s="282" t="s">
        <v>19</v>
      </c>
      <c r="B62" s="283"/>
      <c r="C62" s="283"/>
      <c r="D62" s="283"/>
      <c r="E62" s="283"/>
      <c r="F62" s="283"/>
      <c r="G62" s="283"/>
      <c r="H62" s="283"/>
    </row>
    <row r="63" spans="1:8" ht="24" customHeight="1">
      <c r="A63" s="6" t="s">
        <v>257</v>
      </c>
      <c r="B63" s="8">
        <v>4</v>
      </c>
      <c r="C63" s="7" t="s">
        <v>20</v>
      </c>
      <c r="D63" s="7"/>
      <c r="E63" s="7"/>
      <c r="F63" s="8">
        <v>160</v>
      </c>
      <c r="G63" s="8" t="s">
        <v>3</v>
      </c>
      <c r="H63" s="7">
        <f>B63*F63</f>
        <v>640</v>
      </c>
    </row>
    <row r="64" spans="1:8" ht="14.25" customHeight="1">
      <c r="A64" s="2" t="s">
        <v>0</v>
      </c>
      <c r="B64" s="4"/>
      <c r="C64" s="4"/>
      <c r="D64" s="4"/>
      <c r="E64" s="4"/>
      <c r="F64" s="3"/>
      <c r="G64" s="3"/>
      <c r="H64" s="4">
        <f>SUM(H63:H63)</f>
        <v>640</v>
      </c>
    </row>
    <row r="65" spans="1:8" ht="14.25" customHeight="1">
      <c r="A65" s="2" t="s">
        <v>256</v>
      </c>
      <c r="B65" s="4"/>
      <c r="C65" s="4"/>
      <c r="D65" s="4"/>
      <c r="E65" s="4"/>
      <c r="F65" s="3"/>
      <c r="G65" s="3"/>
      <c r="H65" s="4">
        <v>1000</v>
      </c>
    </row>
    <row r="66" spans="1:8" ht="14.25" customHeight="1">
      <c r="A66" s="300" t="s">
        <v>21</v>
      </c>
      <c r="B66" s="300"/>
      <c r="C66" s="300"/>
      <c r="D66" s="300"/>
      <c r="E66" s="300"/>
      <c r="F66" s="300"/>
      <c r="G66" s="300"/>
      <c r="H66" s="300"/>
    </row>
    <row r="67" spans="1:8" ht="14.25" customHeight="1">
      <c r="A67" s="297" t="s">
        <v>22</v>
      </c>
      <c r="B67" s="306"/>
      <c r="C67" s="306"/>
      <c r="D67" s="306"/>
      <c r="E67" s="306"/>
      <c r="F67" s="306"/>
      <c r="G67" s="306"/>
      <c r="H67" s="313"/>
    </row>
    <row r="68" spans="1:8" ht="14.25" customHeight="1">
      <c r="A68" s="2" t="s">
        <v>38</v>
      </c>
      <c r="B68" s="7"/>
      <c r="C68" s="7"/>
      <c r="D68" s="15"/>
      <c r="E68" s="12"/>
      <c r="F68" s="16"/>
      <c r="G68" s="8"/>
      <c r="H68" s="9"/>
    </row>
    <row r="69" spans="1:8" ht="14.25" customHeight="1">
      <c r="A69" s="6" t="s">
        <v>75</v>
      </c>
      <c r="B69" s="7">
        <v>50</v>
      </c>
      <c r="C69" s="7" t="s">
        <v>2</v>
      </c>
      <c r="D69" s="15">
        <v>153</v>
      </c>
      <c r="E69" s="12" t="s">
        <v>77</v>
      </c>
      <c r="F69" s="16">
        <v>5.45</v>
      </c>
      <c r="G69" s="8" t="s">
        <v>3</v>
      </c>
      <c r="H69" s="7">
        <f>B69*D69*F69</f>
        <v>41693</v>
      </c>
    </row>
    <row r="70" spans="1:8" ht="14.25" customHeight="1">
      <c r="A70" s="17" t="s">
        <v>81</v>
      </c>
      <c r="B70" s="7">
        <v>7</v>
      </c>
      <c r="C70" s="7" t="s">
        <v>2</v>
      </c>
      <c r="D70" s="15">
        <v>153</v>
      </c>
      <c r="E70" s="12" t="s">
        <v>23</v>
      </c>
      <c r="F70" s="16">
        <v>17</v>
      </c>
      <c r="G70" s="8" t="s">
        <v>3</v>
      </c>
      <c r="H70" s="9">
        <f>B70*D70*F70</f>
        <v>18207</v>
      </c>
    </row>
    <row r="71" spans="1:8" ht="14.25" customHeight="1">
      <c r="A71" s="17" t="s">
        <v>739</v>
      </c>
      <c r="B71" s="7">
        <v>2</v>
      </c>
      <c r="C71" s="7" t="s">
        <v>2</v>
      </c>
      <c r="D71" s="15">
        <v>68</v>
      </c>
      <c r="E71" s="12" t="s">
        <v>23</v>
      </c>
      <c r="F71" s="16">
        <v>17</v>
      </c>
      <c r="G71" s="8" t="s">
        <v>3</v>
      </c>
      <c r="H71" s="9">
        <f>B71*D71*F71</f>
        <v>2312</v>
      </c>
    </row>
    <row r="72" spans="1:8" ht="14.25" customHeight="1">
      <c r="A72" s="294" t="s">
        <v>41</v>
      </c>
      <c r="B72" s="295"/>
      <c r="C72" s="295"/>
      <c r="D72" s="295"/>
      <c r="E72" s="295"/>
      <c r="F72" s="295"/>
      <c r="G72" s="296"/>
      <c r="H72" s="4">
        <f>SUM(H69:H71)</f>
        <v>62212</v>
      </c>
    </row>
    <row r="73" spans="1:8" ht="14.25" customHeight="1">
      <c r="A73" s="297" t="s">
        <v>43</v>
      </c>
      <c r="B73" s="298"/>
      <c r="C73" s="298"/>
      <c r="D73" s="298"/>
      <c r="E73" s="298"/>
      <c r="F73" s="298"/>
      <c r="G73" s="298"/>
      <c r="H73" s="312"/>
    </row>
    <row r="74" spans="1:8" ht="14.25" customHeight="1">
      <c r="A74" s="1" t="s">
        <v>45</v>
      </c>
      <c r="B74" s="32">
        <v>50</v>
      </c>
      <c r="C74" s="33" t="s">
        <v>2</v>
      </c>
      <c r="D74" s="32">
        <v>0.07</v>
      </c>
      <c r="E74" s="33" t="s">
        <v>44</v>
      </c>
      <c r="F74" s="32">
        <v>120</v>
      </c>
      <c r="G74" s="8" t="s">
        <v>5</v>
      </c>
      <c r="H74" s="8">
        <f>B74*D74*F74</f>
        <v>420</v>
      </c>
    </row>
    <row r="75" spans="1:8" ht="14.25" customHeight="1">
      <c r="A75" s="2" t="s">
        <v>50</v>
      </c>
      <c r="B75" s="34">
        <f>H74</f>
        <v>420</v>
      </c>
      <c r="C75" s="33" t="s">
        <v>44</v>
      </c>
      <c r="D75" s="34">
        <v>2.5</v>
      </c>
      <c r="E75" s="33" t="s">
        <v>44</v>
      </c>
      <c r="F75" s="34">
        <v>4.5</v>
      </c>
      <c r="G75" s="8" t="s">
        <v>3</v>
      </c>
      <c r="H75" s="4">
        <f>B75/D75*F75</f>
        <v>756</v>
      </c>
    </row>
    <row r="76" spans="1:8" ht="14.25" customHeight="1">
      <c r="A76" s="14"/>
      <c r="B76" s="31"/>
      <c r="C76" s="31"/>
      <c r="D76" s="306"/>
      <c r="E76" s="306"/>
      <c r="F76" s="31"/>
      <c r="G76" s="31"/>
      <c r="H76" s="18"/>
    </row>
    <row r="77" spans="1:8" ht="14.25" customHeight="1">
      <c r="A77" s="2" t="s">
        <v>24</v>
      </c>
      <c r="B77" s="4" t="s">
        <v>25</v>
      </c>
      <c r="C77" s="4"/>
      <c r="D77" s="314" t="s">
        <v>26</v>
      </c>
      <c r="E77" s="315"/>
      <c r="F77" s="19" t="s">
        <v>27</v>
      </c>
      <c r="G77" s="3"/>
      <c r="H77" s="5" t="s">
        <v>28</v>
      </c>
    </row>
    <row r="78" spans="1:8" ht="14.25" customHeight="1">
      <c r="A78" s="297" t="s">
        <v>30</v>
      </c>
      <c r="B78" s="298"/>
      <c r="C78" s="298"/>
      <c r="D78" s="298"/>
      <c r="E78" s="298"/>
      <c r="F78" s="298"/>
      <c r="G78" s="298"/>
      <c r="H78" s="312"/>
    </row>
    <row r="79" spans="1:8" ht="14.25" customHeight="1">
      <c r="A79" s="6" t="s">
        <v>103</v>
      </c>
      <c r="B79" s="32">
        <v>5</v>
      </c>
      <c r="C79" s="33" t="s">
        <v>6</v>
      </c>
      <c r="D79" s="32">
        <v>12</v>
      </c>
      <c r="E79" s="33" t="s">
        <v>4</v>
      </c>
      <c r="F79" s="32">
        <v>22</v>
      </c>
      <c r="G79" s="33" t="s">
        <v>3</v>
      </c>
      <c r="H79" s="32">
        <f>B79*D79*F79</f>
        <v>1320</v>
      </c>
    </row>
    <row r="80" spans="1:8" ht="14.25" customHeight="1">
      <c r="A80" s="6" t="s">
        <v>210</v>
      </c>
      <c r="B80" s="32">
        <v>5</v>
      </c>
      <c r="C80" s="33" t="s">
        <v>6</v>
      </c>
      <c r="D80" s="32">
        <v>12</v>
      </c>
      <c r="E80" s="33" t="s">
        <v>4</v>
      </c>
      <c r="F80" s="32">
        <v>20</v>
      </c>
      <c r="G80" s="33" t="s">
        <v>3</v>
      </c>
      <c r="H80" s="32">
        <f>B80*D80*F80</f>
        <v>1200</v>
      </c>
    </row>
    <row r="81" spans="1:8" ht="14.25" customHeight="1">
      <c r="A81" s="6" t="s">
        <v>381</v>
      </c>
      <c r="B81" s="32">
        <v>14</v>
      </c>
      <c r="C81" s="33" t="s">
        <v>6</v>
      </c>
      <c r="D81" s="32"/>
      <c r="E81" s="33"/>
      <c r="F81" s="32">
        <v>20</v>
      </c>
      <c r="G81" s="33" t="s">
        <v>3</v>
      </c>
      <c r="H81" s="32">
        <f aca="true" t="shared" si="1" ref="H81:H86">B81*F81</f>
        <v>280</v>
      </c>
    </row>
    <row r="82" spans="1:8" ht="14.25" customHeight="1">
      <c r="A82" s="6" t="s">
        <v>138</v>
      </c>
      <c r="B82" s="32">
        <v>5</v>
      </c>
      <c r="C82" s="33" t="s">
        <v>6</v>
      </c>
      <c r="D82" s="32"/>
      <c r="E82" s="33"/>
      <c r="F82" s="32">
        <v>200</v>
      </c>
      <c r="G82" s="33" t="s">
        <v>3</v>
      </c>
      <c r="H82" s="32">
        <f t="shared" si="1"/>
        <v>1000</v>
      </c>
    </row>
    <row r="83" spans="1:8" ht="14.25" customHeight="1">
      <c r="A83" s="6" t="s">
        <v>97</v>
      </c>
      <c r="B83" s="32">
        <v>5</v>
      </c>
      <c r="C83" s="33" t="s">
        <v>6</v>
      </c>
      <c r="D83" s="32"/>
      <c r="E83" s="33"/>
      <c r="F83" s="32">
        <v>62</v>
      </c>
      <c r="G83" s="33" t="s">
        <v>3</v>
      </c>
      <c r="H83" s="32">
        <f t="shared" si="1"/>
        <v>310</v>
      </c>
    </row>
    <row r="84" spans="1:8" ht="14.25" customHeight="1">
      <c r="A84" s="6" t="s">
        <v>96</v>
      </c>
      <c r="B84" s="32">
        <v>5</v>
      </c>
      <c r="C84" s="33" t="s">
        <v>6</v>
      </c>
      <c r="D84" s="32"/>
      <c r="E84" s="33"/>
      <c r="F84" s="32">
        <v>90</v>
      </c>
      <c r="G84" s="33" t="s">
        <v>3</v>
      </c>
      <c r="H84" s="32">
        <f t="shared" si="1"/>
        <v>450</v>
      </c>
    </row>
    <row r="85" spans="1:8" ht="14.25" customHeight="1">
      <c r="A85" s="6" t="s">
        <v>104</v>
      </c>
      <c r="B85" s="32">
        <v>205</v>
      </c>
      <c r="C85" s="33" t="s">
        <v>46</v>
      </c>
      <c r="D85" s="32"/>
      <c r="E85" s="33"/>
      <c r="F85" s="32">
        <v>34</v>
      </c>
      <c r="G85" s="33" t="s">
        <v>3</v>
      </c>
      <c r="H85" s="32">
        <f t="shared" si="1"/>
        <v>6970</v>
      </c>
    </row>
    <row r="86" spans="1:8" ht="14.25" customHeight="1">
      <c r="A86" s="6" t="s">
        <v>129</v>
      </c>
      <c r="B86" s="32">
        <v>8</v>
      </c>
      <c r="C86" s="33" t="s">
        <v>6</v>
      </c>
      <c r="D86" s="32"/>
      <c r="E86" s="33"/>
      <c r="F86" s="32">
        <v>36</v>
      </c>
      <c r="G86" s="33" t="s">
        <v>3</v>
      </c>
      <c r="H86" s="32">
        <f t="shared" si="1"/>
        <v>288</v>
      </c>
    </row>
    <row r="87" spans="1:8" ht="14.25" customHeight="1">
      <c r="A87" s="6" t="s">
        <v>382</v>
      </c>
      <c r="B87" s="32">
        <v>4</v>
      </c>
      <c r="C87" s="33" t="s">
        <v>6</v>
      </c>
      <c r="D87" s="32">
        <v>9</v>
      </c>
      <c r="E87" s="33" t="s">
        <v>4</v>
      </c>
      <c r="F87" s="32">
        <v>35</v>
      </c>
      <c r="G87" s="33" t="s">
        <v>3</v>
      </c>
      <c r="H87" s="32">
        <f>B87*D87*F87</f>
        <v>1260</v>
      </c>
    </row>
    <row r="88" spans="1:8" ht="14.25" customHeight="1">
      <c r="A88" s="6" t="s">
        <v>335</v>
      </c>
      <c r="B88" s="32">
        <v>2</v>
      </c>
      <c r="C88" s="33" t="s">
        <v>6</v>
      </c>
      <c r="D88" s="32"/>
      <c r="E88" s="33"/>
      <c r="F88" s="32">
        <v>30</v>
      </c>
      <c r="G88" s="33" t="s">
        <v>3</v>
      </c>
      <c r="H88" s="32">
        <f>B88*F88</f>
        <v>60</v>
      </c>
    </row>
    <row r="89" spans="1:8" ht="14.25" customHeight="1">
      <c r="A89" s="2" t="s">
        <v>30</v>
      </c>
      <c r="B89" s="7"/>
      <c r="C89" s="7"/>
      <c r="D89" s="303"/>
      <c r="E89" s="304"/>
      <c r="F89" s="8"/>
      <c r="G89" s="8"/>
      <c r="H89" s="5">
        <f>SUM(H79:H88)</f>
        <v>13138</v>
      </c>
    </row>
    <row r="90" spans="1:8" ht="14.25" customHeight="1">
      <c r="A90" s="2" t="s">
        <v>256</v>
      </c>
      <c r="B90" s="7"/>
      <c r="C90" s="7"/>
      <c r="D90" s="303"/>
      <c r="E90" s="304"/>
      <c r="F90" s="8"/>
      <c r="G90" s="8"/>
      <c r="H90" s="4">
        <v>12000</v>
      </c>
    </row>
    <row r="91" spans="1:8" ht="14.25" customHeight="1">
      <c r="A91" s="6"/>
      <c r="B91" s="7"/>
      <c r="C91" s="7"/>
      <c r="D91" s="303"/>
      <c r="E91" s="304"/>
      <c r="F91" s="8"/>
      <c r="G91" s="8"/>
      <c r="H91" s="9"/>
    </row>
    <row r="92" spans="1:8" ht="14.25" customHeight="1">
      <c r="A92" s="297" t="s">
        <v>31</v>
      </c>
      <c r="B92" s="298"/>
      <c r="C92" s="298"/>
      <c r="D92" s="298"/>
      <c r="E92" s="298"/>
      <c r="F92" s="298"/>
      <c r="G92" s="298"/>
      <c r="H92" s="312"/>
    </row>
    <row r="93" spans="1:8" ht="14.25" customHeight="1">
      <c r="A93" s="6" t="s">
        <v>383</v>
      </c>
      <c r="B93" s="32">
        <v>42</v>
      </c>
      <c r="C93" s="33" t="s">
        <v>384</v>
      </c>
      <c r="D93" s="32"/>
      <c r="E93" s="33"/>
      <c r="F93" s="32">
        <v>350</v>
      </c>
      <c r="G93" s="33" t="s">
        <v>63</v>
      </c>
      <c r="H93" s="32">
        <f>B93*F93</f>
        <v>14700</v>
      </c>
    </row>
    <row r="94" spans="1:8" ht="14.25" customHeight="1">
      <c r="A94" s="6" t="s">
        <v>140</v>
      </c>
      <c r="B94" s="32">
        <v>6</v>
      </c>
      <c r="C94" s="33" t="s">
        <v>6</v>
      </c>
      <c r="D94" s="32"/>
      <c r="E94" s="33"/>
      <c r="F94" s="32">
        <v>30</v>
      </c>
      <c r="G94" s="33" t="s">
        <v>63</v>
      </c>
      <c r="H94" s="32">
        <f aca="true" t="shared" si="2" ref="H94:H101">B94*F94</f>
        <v>180</v>
      </c>
    </row>
    <row r="95" spans="1:8" ht="14.25" customHeight="1">
      <c r="A95" s="6" t="s">
        <v>140</v>
      </c>
      <c r="B95" s="32">
        <v>7</v>
      </c>
      <c r="C95" s="33" t="s">
        <v>6</v>
      </c>
      <c r="D95" s="32"/>
      <c r="E95" s="33"/>
      <c r="F95" s="32">
        <v>40</v>
      </c>
      <c r="G95" s="33" t="s">
        <v>63</v>
      </c>
      <c r="H95" s="32">
        <f t="shared" si="2"/>
        <v>280</v>
      </c>
    </row>
    <row r="96" spans="1:8" ht="14.25" customHeight="1">
      <c r="A96" s="6" t="s">
        <v>114</v>
      </c>
      <c r="B96" s="32">
        <v>7</v>
      </c>
      <c r="C96" s="33" t="s">
        <v>110</v>
      </c>
      <c r="D96" s="32"/>
      <c r="E96" s="33"/>
      <c r="F96" s="32">
        <v>250</v>
      </c>
      <c r="G96" s="33" t="s">
        <v>63</v>
      </c>
      <c r="H96" s="32">
        <f t="shared" si="2"/>
        <v>1750</v>
      </c>
    </row>
    <row r="97" spans="1:8" ht="14.25" customHeight="1">
      <c r="A97" s="6" t="s">
        <v>109</v>
      </c>
      <c r="B97" s="32">
        <v>20</v>
      </c>
      <c r="C97" s="33" t="s">
        <v>110</v>
      </c>
      <c r="D97" s="32"/>
      <c r="E97" s="33"/>
      <c r="F97" s="32">
        <v>230</v>
      </c>
      <c r="G97" s="33" t="s">
        <v>63</v>
      </c>
      <c r="H97" s="32">
        <f t="shared" si="2"/>
        <v>4600</v>
      </c>
    </row>
    <row r="98" spans="1:8" ht="14.25" customHeight="1">
      <c r="A98" s="6" t="s">
        <v>112</v>
      </c>
      <c r="B98" s="32">
        <v>7</v>
      </c>
      <c r="C98" s="33" t="s">
        <v>110</v>
      </c>
      <c r="D98" s="32"/>
      <c r="E98" s="33"/>
      <c r="F98" s="32">
        <v>250</v>
      </c>
      <c r="G98" s="33" t="s">
        <v>63</v>
      </c>
      <c r="H98" s="32">
        <f t="shared" si="2"/>
        <v>1750</v>
      </c>
    </row>
    <row r="99" spans="1:8" ht="14.25" customHeight="1">
      <c r="A99" s="6" t="s">
        <v>119</v>
      </c>
      <c r="B99" s="32">
        <v>5</v>
      </c>
      <c r="C99" s="33" t="s">
        <v>6</v>
      </c>
      <c r="D99" s="32"/>
      <c r="E99" s="33"/>
      <c r="F99" s="32">
        <v>54</v>
      </c>
      <c r="G99" s="33" t="s">
        <v>63</v>
      </c>
      <c r="H99" s="32">
        <f t="shared" si="2"/>
        <v>270</v>
      </c>
    </row>
    <row r="100" spans="1:8" ht="14.25" customHeight="1">
      <c r="A100" s="6" t="s">
        <v>206</v>
      </c>
      <c r="B100" s="32">
        <v>1</v>
      </c>
      <c r="C100" s="33" t="s">
        <v>6</v>
      </c>
      <c r="D100" s="32"/>
      <c r="E100" s="33"/>
      <c r="F100" s="32">
        <v>36</v>
      </c>
      <c r="G100" s="33" t="s">
        <v>63</v>
      </c>
      <c r="H100" s="32">
        <f t="shared" si="2"/>
        <v>36</v>
      </c>
    </row>
    <row r="101" spans="1:8" ht="14.25" customHeight="1">
      <c r="A101" s="6" t="s">
        <v>119</v>
      </c>
      <c r="B101" s="32">
        <v>1</v>
      </c>
      <c r="C101" s="33" t="s">
        <v>6</v>
      </c>
      <c r="D101" s="32"/>
      <c r="E101" s="33"/>
      <c r="F101" s="32">
        <v>19</v>
      </c>
      <c r="G101" s="33" t="s">
        <v>63</v>
      </c>
      <c r="H101" s="32">
        <f t="shared" si="2"/>
        <v>19</v>
      </c>
    </row>
    <row r="102" spans="1:8" ht="14.25" customHeight="1">
      <c r="A102" s="2" t="s">
        <v>31</v>
      </c>
      <c r="B102" s="7"/>
      <c r="C102" s="7"/>
      <c r="D102" s="40"/>
      <c r="E102" s="40"/>
      <c r="F102" s="8"/>
      <c r="G102" s="8"/>
      <c r="H102" s="78">
        <f>SUM(H93:H101)</f>
        <v>23585</v>
      </c>
    </row>
    <row r="103" spans="1:8" ht="14.25" customHeight="1">
      <c r="A103" s="2" t="s">
        <v>749</v>
      </c>
      <c r="B103" s="7"/>
      <c r="C103" s="7"/>
      <c r="D103" s="302"/>
      <c r="E103" s="302"/>
      <c r="F103" s="8"/>
      <c r="G103" s="8"/>
      <c r="H103" s="78">
        <v>21054</v>
      </c>
    </row>
    <row r="104" spans="1:8" ht="14.25" customHeight="1">
      <c r="A104" s="2" t="s">
        <v>259</v>
      </c>
      <c r="B104" s="7"/>
      <c r="C104" s="7"/>
      <c r="D104" s="7"/>
      <c r="E104" s="7"/>
      <c r="F104" s="8"/>
      <c r="G104" s="8"/>
      <c r="H104" s="4">
        <f>H72+H75+H89+H102</f>
        <v>99691</v>
      </c>
    </row>
    <row r="105" spans="1:8" ht="14.25" customHeight="1">
      <c r="A105" s="2" t="s">
        <v>406</v>
      </c>
      <c r="B105" s="7"/>
      <c r="C105" s="7"/>
      <c r="D105" s="7"/>
      <c r="E105" s="7"/>
      <c r="F105" s="8"/>
      <c r="G105" s="8"/>
      <c r="H105" s="4">
        <v>100000</v>
      </c>
    </row>
    <row r="106" spans="1:8" ht="14.25" customHeight="1">
      <c r="A106" s="46" t="s">
        <v>86</v>
      </c>
      <c r="B106" s="47"/>
      <c r="C106" s="47"/>
      <c r="D106" s="47"/>
      <c r="E106" s="47"/>
      <c r="F106" s="48"/>
      <c r="G106" s="48"/>
      <c r="H106" s="49">
        <f>H5+H11+H17+H26+H37+H47+H60+H64+H104</f>
        <v>1198508</v>
      </c>
    </row>
    <row r="107" spans="1:8" ht="14.25" customHeight="1">
      <c r="A107" s="50" t="s">
        <v>87</v>
      </c>
      <c r="B107" s="47"/>
      <c r="C107" s="47"/>
      <c r="D107" s="47"/>
      <c r="E107" s="47"/>
      <c r="F107" s="48"/>
      <c r="G107" s="48"/>
      <c r="H107" s="49">
        <f>H6+H12+H18+H27+H38+H48+H61+H65+H105</f>
        <v>1198000</v>
      </c>
    </row>
    <row r="108" spans="1:10" ht="12.75" customHeight="1">
      <c r="A108" s="316" t="s">
        <v>61</v>
      </c>
      <c r="B108" s="330"/>
      <c r="C108" s="330"/>
      <c r="D108" s="330"/>
      <c r="E108" s="330"/>
      <c r="F108" s="330"/>
      <c r="G108" s="330"/>
      <c r="H108" s="330"/>
      <c r="I108" s="330"/>
      <c r="J108" s="330"/>
    </row>
    <row r="109" spans="1:7" ht="14.25" customHeight="1">
      <c r="A109" s="1" t="s">
        <v>62</v>
      </c>
      <c r="B109" s="1"/>
      <c r="C109" s="1"/>
      <c r="D109" s="1" t="s">
        <v>60</v>
      </c>
      <c r="E109" s="1"/>
      <c r="F109" s="1"/>
      <c r="G109" s="1" t="s">
        <v>756</v>
      </c>
    </row>
    <row r="110" spans="1:6" ht="14.25" customHeight="1">
      <c r="A110" s="25"/>
      <c r="B110" s="26"/>
      <c r="C110" s="26"/>
      <c r="D110" s="26"/>
      <c r="E110" s="11"/>
      <c r="F110" s="27"/>
    </row>
    <row r="111" spans="1:6" ht="14.25" customHeight="1">
      <c r="A111" s="26"/>
      <c r="B111" s="26"/>
      <c r="C111" s="26"/>
      <c r="D111" s="26"/>
      <c r="E111" s="11"/>
      <c r="F111" s="27"/>
    </row>
    <row r="112" spans="1:6" ht="14.25" customHeight="1">
      <c r="A112" s="26"/>
      <c r="B112" s="26"/>
      <c r="C112" s="26"/>
      <c r="D112" s="26"/>
      <c r="E112" s="11"/>
      <c r="F112" s="27"/>
    </row>
    <row r="113" spans="1:6" ht="14.25" customHeight="1">
      <c r="A113" s="26"/>
      <c r="B113" s="26"/>
      <c r="C113" s="26"/>
      <c r="D113" s="26"/>
      <c r="E113" s="11"/>
      <c r="F113" s="27"/>
    </row>
    <row r="114" spans="1:6" ht="14.25" customHeight="1">
      <c r="A114" s="26"/>
      <c r="B114" s="26"/>
      <c r="C114" s="26"/>
      <c r="D114" s="26"/>
      <c r="E114" s="11"/>
      <c r="F114" s="27"/>
    </row>
    <row r="115" spans="1:6" ht="14.25" customHeight="1">
      <c r="A115" s="26"/>
      <c r="B115" s="26"/>
      <c r="C115" s="26"/>
      <c r="D115" s="26"/>
      <c r="E115" s="11"/>
      <c r="F115" s="27"/>
    </row>
    <row r="116" spans="1:6" ht="14.25" customHeight="1">
      <c r="A116" s="26"/>
      <c r="B116" s="26"/>
      <c r="C116" s="26"/>
      <c r="D116" s="26"/>
      <c r="E116" s="11"/>
      <c r="F116" s="27"/>
    </row>
    <row r="117" spans="1:6" ht="14.25" customHeight="1">
      <c r="A117" s="26"/>
      <c r="B117" s="26"/>
      <c r="C117" s="26"/>
      <c r="D117" s="26"/>
      <c r="E117" s="11"/>
      <c r="F117" s="27"/>
    </row>
    <row r="118" spans="1:6" ht="14.25" customHeight="1">
      <c r="A118" s="26"/>
      <c r="B118" s="26"/>
      <c r="C118" s="26"/>
      <c r="D118" s="26"/>
      <c r="E118" s="11"/>
      <c r="F118" s="27"/>
    </row>
    <row r="119" spans="1:6" ht="14.25" customHeight="1">
      <c r="A119" s="26"/>
      <c r="B119" s="26"/>
      <c r="C119" s="26"/>
      <c r="D119" s="26"/>
      <c r="E119" s="11"/>
      <c r="F119" s="27"/>
    </row>
    <row r="120" spans="1:6" ht="14.25" customHeight="1">
      <c r="A120" s="26"/>
      <c r="B120" s="26"/>
      <c r="C120" s="26"/>
      <c r="D120" s="26"/>
      <c r="E120" s="11"/>
      <c r="F120" s="27"/>
    </row>
    <row r="121" spans="1:6" ht="14.25" customHeight="1">
      <c r="A121" s="28"/>
      <c r="B121" s="28"/>
      <c r="C121" s="26"/>
      <c r="D121" s="11"/>
      <c r="E121" s="11"/>
      <c r="F121" s="27"/>
    </row>
    <row r="122" spans="1:6" ht="14.25" customHeight="1">
      <c r="A122" s="29"/>
      <c r="B122" s="29"/>
      <c r="C122" s="29"/>
      <c r="D122" s="29"/>
      <c r="E122" s="11"/>
      <c r="F122" s="27"/>
    </row>
    <row r="123" spans="1:6" ht="14.25" customHeight="1">
      <c r="A123" s="30"/>
      <c r="B123" s="11"/>
      <c r="C123" s="11"/>
      <c r="D123" s="11"/>
      <c r="E123" s="11"/>
      <c r="F123" s="27"/>
    </row>
  </sheetData>
  <sheetProtection/>
  <mergeCells count="27">
    <mergeCell ref="A92:H92"/>
    <mergeCell ref="A108:J108"/>
    <mergeCell ref="D103:E103"/>
    <mergeCell ref="A2:H2"/>
    <mergeCell ref="A39:H39"/>
    <mergeCell ref="A49:H49"/>
    <mergeCell ref="D90:E90"/>
    <mergeCell ref="A62:H62"/>
    <mergeCell ref="A66:H66"/>
    <mergeCell ref="D76:E76"/>
    <mergeCell ref="A1:H1"/>
    <mergeCell ref="D91:E91"/>
    <mergeCell ref="D89:E89"/>
    <mergeCell ref="A67:H67"/>
    <mergeCell ref="A72:G72"/>
    <mergeCell ref="A73:H73"/>
    <mergeCell ref="D77:E77"/>
    <mergeCell ref="A78:H78"/>
    <mergeCell ref="A3:H3"/>
    <mergeCell ref="A32:A34"/>
    <mergeCell ref="C32:C34"/>
    <mergeCell ref="A20:H20"/>
    <mergeCell ref="A7:H7"/>
    <mergeCell ref="A15:H15"/>
    <mergeCell ref="A28:H28"/>
    <mergeCell ref="A29:A31"/>
    <mergeCell ref="E32:E34"/>
  </mergeCells>
  <printOptions/>
  <pageMargins left="0.75" right="0.75" top="0.5" bottom="1" header="0.5" footer="0.5"/>
  <pageSetup horizontalDpi="600" verticalDpi="600" orientation="portrait" paperSize="9" scale="83" r:id="rId1"/>
  <rowBreaks count="1" manualBreakCount="1">
    <brk id="52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J142"/>
  <sheetViews>
    <sheetView view="pageBreakPreview" zoomScaleSheetLayoutView="100" zoomScalePageLayoutView="0" workbookViewId="0" topLeftCell="A1">
      <selection activeCell="A90" sqref="A90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601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75">
        <v>5205</v>
      </c>
      <c r="C4" s="68" t="s">
        <v>3</v>
      </c>
      <c r="D4" s="75">
        <v>1</v>
      </c>
      <c r="E4" s="75" t="s">
        <v>796</v>
      </c>
      <c r="F4" s="75">
        <v>12</v>
      </c>
      <c r="G4" s="75" t="s">
        <v>4</v>
      </c>
      <c r="H4" s="68">
        <v>62460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62460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62000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3.25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H9+H10+H11</f>
        <v>4000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4000</v>
      </c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18863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18863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19000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81323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75" t="s">
        <v>617</v>
      </c>
      <c r="B20" s="68">
        <v>62.4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62.4</v>
      </c>
    </row>
    <row r="21" spans="1:8" ht="21.75" customHeight="1">
      <c r="A21" s="6" t="s">
        <v>686</v>
      </c>
      <c r="B21" s="68">
        <v>62.4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62.4</v>
      </c>
    </row>
    <row r="22" spans="1:8" ht="14.25" customHeight="1">
      <c r="A22" s="2" t="s">
        <v>616</v>
      </c>
      <c r="B22" s="68"/>
      <c r="C22" s="68"/>
      <c r="D22" s="68"/>
      <c r="E22" s="68"/>
      <c r="F22" s="68"/>
      <c r="G22" s="68"/>
      <c r="H22" s="179">
        <f>H20+H21</f>
        <v>125</v>
      </c>
    </row>
    <row r="23" spans="1:8" ht="14.25" customHeight="1">
      <c r="A23" s="2" t="s">
        <v>256</v>
      </c>
      <c r="B23" s="68"/>
      <c r="C23" s="68"/>
      <c r="D23" s="68"/>
      <c r="E23" s="68"/>
      <c r="F23" s="68"/>
      <c r="G23" s="68"/>
      <c r="H23" s="84">
        <v>1000</v>
      </c>
    </row>
    <row r="24" spans="1:8" s="10" customFormat="1" ht="14.25" customHeight="1">
      <c r="A24" s="282" t="s">
        <v>8</v>
      </c>
      <c r="B24" s="283"/>
      <c r="C24" s="283"/>
      <c r="D24" s="283"/>
      <c r="E24" s="283"/>
      <c r="F24" s="283"/>
      <c r="G24" s="283"/>
      <c r="H24" s="308"/>
    </row>
    <row r="25" spans="1:8" s="10" customFormat="1" ht="14.25" customHeight="1">
      <c r="A25" s="285" t="s">
        <v>9</v>
      </c>
      <c r="B25" s="8">
        <v>198.8</v>
      </c>
      <c r="C25" s="8" t="s">
        <v>10</v>
      </c>
      <c r="D25" s="61">
        <v>1450.47</v>
      </c>
      <c r="E25" s="7" t="s">
        <v>3</v>
      </c>
      <c r="F25" s="8"/>
      <c r="G25" s="8"/>
      <c r="H25" s="9">
        <f>B25*D25</f>
        <v>288353.436</v>
      </c>
    </row>
    <row r="26" spans="1:8" s="10" customFormat="1" ht="14.25" customHeight="1">
      <c r="A26" s="286"/>
      <c r="B26" s="8">
        <v>149.4</v>
      </c>
      <c r="C26" s="8" t="s">
        <v>10</v>
      </c>
      <c r="D26" s="61">
        <v>1623.8</v>
      </c>
      <c r="E26" s="7" t="s">
        <v>3</v>
      </c>
      <c r="F26" s="8"/>
      <c r="G26" s="8"/>
      <c r="H26" s="9">
        <f>B26*D26</f>
        <v>242595.72</v>
      </c>
    </row>
    <row r="27" spans="1:8" s="10" customFormat="1" ht="14.25" customHeight="1">
      <c r="A27" s="287"/>
      <c r="B27" s="3">
        <f>B25+B26</f>
        <v>348.2</v>
      </c>
      <c r="C27" s="8" t="s">
        <v>10</v>
      </c>
      <c r="D27" s="61"/>
      <c r="E27" s="7" t="s">
        <v>3</v>
      </c>
      <c r="F27" s="8"/>
      <c r="G27" s="8"/>
      <c r="H27" s="106">
        <f>H25+H26</f>
        <v>530949.2</v>
      </c>
    </row>
    <row r="28" spans="1:8" s="10" customFormat="1" ht="14.25" customHeight="1">
      <c r="A28" s="285" t="s">
        <v>690</v>
      </c>
      <c r="B28" s="8">
        <v>26</v>
      </c>
      <c r="C28" s="288" t="s">
        <v>12</v>
      </c>
      <c r="D28" s="69">
        <v>26.62</v>
      </c>
      <c r="E28" s="291" t="s">
        <v>3</v>
      </c>
      <c r="F28" s="8"/>
      <c r="G28" s="8"/>
      <c r="H28" s="8">
        <f>B28*D28</f>
        <v>692.12</v>
      </c>
    </row>
    <row r="29" spans="1:8" s="10" customFormat="1" ht="14.25" customHeight="1">
      <c r="A29" s="286"/>
      <c r="B29" s="8">
        <v>92</v>
      </c>
      <c r="C29" s="289"/>
      <c r="D29" s="72">
        <v>28.89</v>
      </c>
      <c r="E29" s="292"/>
      <c r="F29" s="8"/>
      <c r="G29" s="8"/>
      <c r="H29" s="8">
        <f>B29*D29</f>
        <v>2657.88</v>
      </c>
    </row>
    <row r="30" spans="1:8" s="10" customFormat="1" ht="14.25" customHeight="1">
      <c r="A30" s="287"/>
      <c r="B30" s="3">
        <f>B28+B29</f>
        <v>118</v>
      </c>
      <c r="C30" s="290"/>
      <c r="D30" s="69"/>
      <c r="E30" s="293"/>
      <c r="F30" s="8"/>
      <c r="G30" s="8"/>
      <c r="H30" s="4">
        <f>H28+H29</f>
        <v>3350</v>
      </c>
    </row>
    <row r="31" spans="1:8" s="10" customFormat="1" ht="14.25" customHeight="1">
      <c r="A31" s="6" t="s">
        <v>13</v>
      </c>
      <c r="B31" s="7">
        <v>12100</v>
      </c>
      <c r="C31" s="8" t="s">
        <v>14</v>
      </c>
      <c r="D31" s="8">
        <v>6.4</v>
      </c>
      <c r="E31" s="7" t="s">
        <v>3</v>
      </c>
      <c r="F31" s="8"/>
      <c r="G31" s="8"/>
      <c r="H31" s="9">
        <f>B31*D31</f>
        <v>77440</v>
      </c>
    </row>
    <row r="32" spans="1:8" s="10" customFormat="1" ht="14.25" customHeight="1">
      <c r="A32" s="6" t="s">
        <v>15</v>
      </c>
      <c r="B32" s="7">
        <v>8</v>
      </c>
      <c r="C32" s="8" t="s">
        <v>48</v>
      </c>
      <c r="D32" s="8">
        <v>976.35</v>
      </c>
      <c r="E32" s="7" t="s">
        <v>3</v>
      </c>
      <c r="F32" s="8"/>
      <c r="G32" s="8"/>
      <c r="H32" s="9">
        <f>B32*D32</f>
        <v>7810.8</v>
      </c>
    </row>
    <row r="33" spans="1:8" s="10" customFormat="1" ht="14.25" customHeight="1">
      <c r="A33" s="2" t="s">
        <v>0</v>
      </c>
      <c r="B33" s="3"/>
      <c r="C33" s="3"/>
      <c r="D33" s="4"/>
      <c r="E33" s="4"/>
      <c r="F33" s="3"/>
      <c r="G33" s="3"/>
      <c r="H33" s="4">
        <f>H27+H30+H31+H32</f>
        <v>619550</v>
      </c>
    </row>
    <row r="34" spans="1:8" s="10" customFormat="1" ht="14.25" customHeight="1">
      <c r="A34" s="2" t="s">
        <v>256</v>
      </c>
      <c r="B34" s="3"/>
      <c r="C34" s="3"/>
      <c r="D34" s="4"/>
      <c r="E34" s="4"/>
      <c r="F34" s="3"/>
      <c r="G34" s="3"/>
      <c r="H34" s="4">
        <v>620000</v>
      </c>
    </row>
    <row r="35" spans="1:8" s="10" customFormat="1" ht="14.25" customHeight="1">
      <c r="A35" s="282" t="s">
        <v>58</v>
      </c>
      <c r="B35" s="284"/>
      <c r="C35" s="284"/>
      <c r="D35" s="284"/>
      <c r="E35" s="284"/>
      <c r="F35" s="284"/>
      <c r="G35" s="284"/>
      <c r="H35" s="309"/>
    </row>
    <row r="36" spans="1:8" s="10" customFormat="1" ht="14.25" customHeight="1">
      <c r="A36" s="9" t="s">
        <v>16</v>
      </c>
      <c r="B36" s="12">
        <v>908</v>
      </c>
      <c r="C36" s="12" t="s">
        <v>17</v>
      </c>
      <c r="D36" s="12">
        <v>0.7873</v>
      </c>
      <c r="E36" s="12" t="s">
        <v>3</v>
      </c>
      <c r="F36" s="12">
        <v>12</v>
      </c>
      <c r="G36" s="12" t="s">
        <v>4</v>
      </c>
      <c r="H36" s="13">
        <f>B36*D36*F36</f>
        <v>8578</v>
      </c>
    </row>
    <row r="37" spans="1:8" s="10" customFormat="1" ht="14.25" customHeight="1">
      <c r="A37" s="9" t="s">
        <v>34</v>
      </c>
      <c r="B37" s="5"/>
      <c r="C37" s="5"/>
      <c r="D37" s="24">
        <v>594.05</v>
      </c>
      <c r="E37" s="12" t="s">
        <v>3</v>
      </c>
      <c r="F37" s="12">
        <v>2</v>
      </c>
      <c r="G37" s="12" t="s">
        <v>7</v>
      </c>
      <c r="H37" s="13">
        <f>D37*F37</f>
        <v>1188</v>
      </c>
    </row>
    <row r="38" spans="1:8" s="10" customFormat="1" ht="14.25" customHeight="1">
      <c r="A38" s="6" t="s">
        <v>32</v>
      </c>
      <c r="B38" s="12"/>
      <c r="C38" s="12"/>
      <c r="D38" s="12">
        <v>8000</v>
      </c>
      <c r="E38" s="12" t="s">
        <v>3</v>
      </c>
      <c r="F38" s="12"/>
      <c r="G38" s="12"/>
      <c r="H38" s="12">
        <v>8000</v>
      </c>
    </row>
    <row r="39" spans="1:8" s="10" customFormat="1" ht="14.25" customHeight="1">
      <c r="A39" s="6" t="s">
        <v>33</v>
      </c>
      <c r="B39" s="126" t="s">
        <v>782</v>
      </c>
      <c r="C39" s="12"/>
      <c r="D39" s="12">
        <v>30000</v>
      </c>
      <c r="E39" s="12" t="s">
        <v>3</v>
      </c>
      <c r="F39" s="126" t="s">
        <v>790</v>
      </c>
      <c r="G39" s="12"/>
      <c r="H39" s="120">
        <f>30000+47000</f>
        <v>77000</v>
      </c>
    </row>
    <row r="40" spans="1:8" s="10" customFormat="1" ht="14.25" customHeight="1">
      <c r="A40" s="6" t="s">
        <v>642</v>
      </c>
      <c r="B40" s="12"/>
      <c r="C40" s="12"/>
      <c r="D40" s="12">
        <v>3600</v>
      </c>
      <c r="E40" s="12" t="s">
        <v>3</v>
      </c>
      <c r="F40" s="12">
        <v>12</v>
      </c>
      <c r="G40" s="39" t="s">
        <v>4</v>
      </c>
      <c r="H40" s="120">
        <f>D40*F40</f>
        <v>43200</v>
      </c>
    </row>
    <row r="41" spans="1:8" s="10" customFormat="1" ht="14.25" customHeight="1">
      <c r="A41" s="6" t="s">
        <v>654</v>
      </c>
      <c r="B41" s="12"/>
      <c r="C41" s="12"/>
      <c r="D41" s="12">
        <v>1817</v>
      </c>
      <c r="E41" s="12" t="s">
        <v>3</v>
      </c>
      <c r="F41" s="12">
        <v>12</v>
      </c>
      <c r="G41" s="39" t="s">
        <v>4</v>
      </c>
      <c r="H41" s="120">
        <f>D41*F41</f>
        <v>21804</v>
      </c>
    </row>
    <row r="42" spans="1:8" s="10" customFormat="1" ht="17.25" customHeight="1">
      <c r="A42" s="6" t="s">
        <v>655</v>
      </c>
      <c r="B42" s="12"/>
      <c r="C42" s="12"/>
      <c r="D42" s="12">
        <v>1200</v>
      </c>
      <c r="E42" s="12" t="s">
        <v>3</v>
      </c>
      <c r="F42" s="12">
        <v>12</v>
      </c>
      <c r="G42" s="39" t="s">
        <v>4</v>
      </c>
      <c r="H42" s="120">
        <f>D42*F42</f>
        <v>14400</v>
      </c>
    </row>
    <row r="43" spans="1:8" s="10" customFormat="1" ht="17.25" customHeight="1">
      <c r="A43" s="6" t="s">
        <v>70</v>
      </c>
      <c r="B43" s="12"/>
      <c r="C43" s="12"/>
      <c r="D43" s="12">
        <v>1500</v>
      </c>
      <c r="E43" s="12" t="s">
        <v>3</v>
      </c>
      <c r="F43" s="12">
        <v>12</v>
      </c>
      <c r="G43" s="39" t="s">
        <v>4</v>
      </c>
      <c r="H43" s="120">
        <f>D43*F43</f>
        <v>18000</v>
      </c>
    </row>
    <row r="44" spans="1:8" s="10" customFormat="1" ht="17.25" customHeight="1">
      <c r="A44" s="6" t="s">
        <v>52</v>
      </c>
      <c r="B44" s="12"/>
      <c r="C44" s="12"/>
      <c r="D44" s="12">
        <v>28000</v>
      </c>
      <c r="E44" s="12" t="s">
        <v>3</v>
      </c>
      <c r="F44" s="12"/>
      <c r="G44" s="12"/>
      <c r="H44" s="12">
        <v>28000</v>
      </c>
    </row>
    <row r="45" spans="1:8" s="10" customFormat="1" ht="14.25" customHeight="1">
      <c r="A45" s="2" t="s">
        <v>0</v>
      </c>
      <c r="B45" s="3"/>
      <c r="C45" s="3"/>
      <c r="D45" s="4"/>
      <c r="E45" s="4"/>
      <c r="F45" s="3"/>
      <c r="G45" s="3"/>
      <c r="H45" s="4">
        <f>SUM(H36:H44)</f>
        <v>220170</v>
      </c>
    </row>
    <row r="46" spans="1:8" s="10" customFormat="1" ht="14.25" customHeight="1">
      <c r="A46" s="2" t="s">
        <v>256</v>
      </c>
      <c r="B46" s="3"/>
      <c r="C46" s="3"/>
      <c r="D46" s="4"/>
      <c r="E46" s="4"/>
      <c r="F46" s="3"/>
      <c r="G46" s="3"/>
      <c r="H46" s="4">
        <f>173000+47000</f>
        <v>220000</v>
      </c>
    </row>
    <row r="47" spans="1:8" s="10" customFormat="1" ht="14.25" customHeight="1">
      <c r="A47" s="282" t="s">
        <v>59</v>
      </c>
      <c r="B47" s="298"/>
      <c r="C47" s="298"/>
      <c r="D47" s="298"/>
      <c r="E47" s="298"/>
      <c r="F47" s="298"/>
      <c r="G47" s="298"/>
      <c r="H47" s="312"/>
    </row>
    <row r="48" spans="1:8" s="10" customFormat="1" ht="22.5" customHeight="1">
      <c r="A48" s="6" t="s">
        <v>36</v>
      </c>
      <c r="B48" s="7">
        <v>17</v>
      </c>
      <c r="C48" s="7" t="s">
        <v>2</v>
      </c>
      <c r="D48" s="9">
        <v>100</v>
      </c>
      <c r="E48" s="9" t="s">
        <v>63</v>
      </c>
      <c r="F48" s="7"/>
      <c r="G48" s="7"/>
      <c r="H48" s="9">
        <f>B48*D48</f>
        <v>1700</v>
      </c>
    </row>
    <row r="49" spans="1:8" s="10" customFormat="1" ht="14.25" customHeight="1">
      <c r="A49" s="6" t="s">
        <v>35</v>
      </c>
      <c r="B49" s="7">
        <v>2</v>
      </c>
      <c r="C49" s="7" t="s">
        <v>2</v>
      </c>
      <c r="D49" s="7">
        <v>350</v>
      </c>
      <c r="E49" s="8" t="s">
        <v>3</v>
      </c>
      <c r="F49" s="8"/>
      <c r="G49" s="8"/>
      <c r="H49" s="9">
        <f>B49*D49</f>
        <v>700</v>
      </c>
    </row>
    <row r="50" spans="1:8" s="10" customFormat="1" ht="29.25" customHeight="1">
      <c r="A50" s="6" t="s">
        <v>73</v>
      </c>
      <c r="B50" s="7"/>
      <c r="C50" s="7"/>
      <c r="D50" s="7"/>
      <c r="E50" s="8"/>
      <c r="F50" s="8"/>
      <c r="G50" s="8"/>
      <c r="H50" s="9">
        <v>11000</v>
      </c>
    </row>
    <row r="51" spans="1:8" s="10" customFormat="1" ht="14.25" customHeight="1">
      <c r="A51" s="6" t="s">
        <v>625</v>
      </c>
      <c r="B51" s="7">
        <v>1</v>
      </c>
      <c r="C51" s="7" t="s">
        <v>2</v>
      </c>
      <c r="D51" s="7">
        <v>1000</v>
      </c>
      <c r="E51" s="8" t="s">
        <v>3</v>
      </c>
      <c r="F51" s="8"/>
      <c r="G51" s="8"/>
      <c r="H51" s="9">
        <f aca="true" t="shared" si="0" ref="H51:H56">B51*D51</f>
        <v>1000</v>
      </c>
    </row>
    <row r="52" spans="1:8" s="10" customFormat="1" ht="14.25" customHeight="1">
      <c r="A52" s="6" t="s">
        <v>627</v>
      </c>
      <c r="B52" s="7">
        <v>1</v>
      </c>
      <c r="C52" s="8" t="s">
        <v>2</v>
      </c>
      <c r="D52" s="7">
        <v>1000</v>
      </c>
      <c r="E52" s="8" t="s">
        <v>3</v>
      </c>
      <c r="F52" s="8"/>
      <c r="G52" s="8"/>
      <c r="H52" s="9">
        <f t="shared" si="0"/>
        <v>1000</v>
      </c>
    </row>
    <row r="53" spans="1:8" s="10" customFormat="1" ht="17.25" customHeight="1">
      <c r="A53" s="6" t="s">
        <v>716</v>
      </c>
      <c r="B53" s="7">
        <v>1</v>
      </c>
      <c r="C53" s="7" t="s">
        <v>2</v>
      </c>
      <c r="D53" s="7">
        <v>3100</v>
      </c>
      <c r="E53" s="8" t="s">
        <v>3</v>
      </c>
      <c r="F53" s="8"/>
      <c r="G53" s="8"/>
      <c r="H53" s="9">
        <f t="shared" si="0"/>
        <v>3100</v>
      </c>
    </row>
    <row r="54" spans="1:8" s="10" customFormat="1" ht="24.75" customHeight="1">
      <c r="A54" s="6" t="s">
        <v>626</v>
      </c>
      <c r="B54" s="7">
        <v>1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500</v>
      </c>
    </row>
    <row r="55" spans="1:8" s="10" customFormat="1" ht="19.5" customHeight="1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s="10" customFormat="1" ht="27.75" customHeight="1">
      <c r="A56" s="6" t="s">
        <v>720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ht="14.25" customHeight="1">
      <c r="A57" s="2" t="s">
        <v>0</v>
      </c>
      <c r="B57" s="3"/>
      <c r="C57" s="3"/>
      <c r="D57" s="4"/>
      <c r="E57" s="4"/>
      <c r="F57" s="3"/>
      <c r="G57" s="3"/>
      <c r="H57" s="4">
        <f>SUM(H48:H56)</f>
        <v>24700</v>
      </c>
    </row>
    <row r="58" spans="1:8" ht="14.25" customHeight="1">
      <c r="A58" s="2" t="s">
        <v>256</v>
      </c>
      <c r="B58" s="3"/>
      <c r="C58" s="3"/>
      <c r="D58" s="4"/>
      <c r="E58" s="4"/>
      <c r="F58" s="3"/>
      <c r="G58" s="3"/>
      <c r="H58" s="4">
        <v>25000</v>
      </c>
    </row>
    <row r="59" spans="1:8" s="10" customFormat="1" ht="14.25" customHeight="1">
      <c r="A59" s="282" t="s">
        <v>19</v>
      </c>
      <c r="B59" s="283"/>
      <c r="C59" s="283"/>
      <c r="D59" s="283"/>
      <c r="E59" s="283"/>
      <c r="F59" s="283"/>
      <c r="G59" s="283"/>
      <c r="H59" s="283"/>
    </row>
    <row r="60" spans="1:8" s="10" customFormat="1" ht="14.25" customHeight="1">
      <c r="A60" s="6" t="s">
        <v>37</v>
      </c>
      <c r="B60" s="7">
        <v>4</v>
      </c>
      <c r="C60" s="7" t="s">
        <v>2</v>
      </c>
      <c r="D60" s="7"/>
      <c r="E60" s="7"/>
      <c r="F60" s="8">
        <v>736</v>
      </c>
      <c r="G60" s="8" t="s">
        <v>3</v>
      </c>
      <c r="H60" s="9">
        <f>B60*F60</f>
        <v>2944</v>
      </c>
    </row>
    <row r="61" spans="1:8" ht="25.5" customHeight="1">
      <c r="A61" s="6" t="s">
        <v>257</v>
      </c>
      <c r="B61" s="8">
        <v>4</v>
      </c>
      <c r="C61" s="7" t="s">
        <v>20</v>
      </c>
      <c r="D61" s="7"/>
      <c r="E61" s="7"/>
      <c r="F61" s="8">
        <v>157.61</v>
      </c>
      <c r="G61" s="8" t="s">
        <v>3</v>
      </c>
      <c r="H61" s="7">
        <f>B61*F61</f>
        <v>630</v>
      </c>
    </row>
    <row r="62" spans="1:8" ht="14.25" customHeight="1">
      <c r="A62" s="2" t="s">
        <v>0</v>
      </c>
      <c r="B62" s="4"/>
      <c r="C62" s="4"/>
      <c r="D62" s="4"/>
      <c r="E62" s="4"/>
      <c r="F62" s="3"/>
      <c r="G62" s="3"/>
      <c r="H62" s="4">
        <f>SUM(H60:H61)</f>
        <v>3574</v>
      </c>
    </row>
    <row r="63" spans="1:8" ht="14.25" customHeight="1">
      <c r="A63" s="2" t="s">
        <v>256</v>
      </c>
      <c r="B63" s="4"/>
      <c r="C63" s="4"/>
      <c r="D63" s="4"/>
      <c r="E63" s="4"/>
      <c r="F63" s="3"/>
      <c r="G63" s="3"/>
      <c r="H63" s="4">
        <v>4000</v>
      </c>
    </row>
    <row r="64" spans="1:8" ht="14.25" customHeight="1">
      <c r="A64" s="326" t="s">
        <v>624</v>
      </c>
      <c r="B64" s="326"/>
      <c r="C64" s="326"/>
      <c r="D64" s="326"/>
      <c r="E64" s="326"/>
      <c r="F64" s="326"/>
      <c r="G64" s="326"/>
      <c r="H64" s="326"/>
    </row>
    <row r="65" spans="1:8" ht="14.25" customHeight="1">
      <c r="A65" s="6" t="s">
        <v>702</v>
      </c>
      <c r="B65" s="7">
        <v>3</v>
      </c>
      <c r="C65" s="7" t="s">
        <v>6</v>
      </c>
      <c r="D65" s="7"/>
      <c r="E65" s="7"/>
      <c r="F65" s="8">
        <v>5333</v>
      </c>
      <c r="G65" s="8" t="s">
        <v>3</v>
      </c>
      <c r="H65" s="7">
        <f>B65*F65</f>
        <v>15999</v>
      </c>
    </row>
    <row r="66" spans="1:8" ht="14.25" customHeight="1">
      <c r="A66" s="2" t="s">
        <v>616</v>
      </c>
      <c r="B66" s="4"/>
      <c r="C66" s="4"/>
      <c r="D66" s="4"/>
      <c r="E66" s="4"/>
      <c r="F66" s="3"/>
      <c r="G66" s="3"/>
      <c r="H66" s="4">
        <f>H65</f>
        <v>15999</v>
      </c>
    </row>
    <row r="67" spans="1:8" ht="14.25" customHeight="1">
      <c r="A67" s="2" t="s">
        <v>256</v>
      </c>
      <c r="B67" s="4"/>
      <c r="C67" s="4"/>
      <c r="D67" s="4"/>
      <c r="E67" s="4"/>
      <c r="F67" s="3"/>
      <c r="G67" s="3"/>
      <c r="H67" s="4">
        <v>16000</v>
      </c>
    </row>
    <row r="68" spans="1:8" ht="14.25" customHeight="1">
      <c r="A68" s="378" t="s">
        <v>21</v>
      </c>
      <c r="B68" s="378"/>
      <c r="C68" s="378"/>
      <c r="D68" s="378"/>
      <c r="E68" s="378"/>
      <c r="F68" s="378"/>
      <c r="G68" s="378"/>
      <c r="H68" s="378"/>
    </row>
    <row r="69" spans="1:8" ht="14.25" customHeight="1">
      <c r="A69" s="297" t="s">
        <v>22</v>
      </c>
      <c r="B69" s="320"/>
      <c r="C69" s="320"/>
      <c r="D69" s="320"/>
      <c r="E69" s="320"/>
      <c r="F69" s="320"/>
      <c r="G69" s="320"/>
      <c r="H69" s="321"/>
    </row>
    <row r="70" spans="1:8" ht="14.25" customHeight="1">
      <c r="A70" s="2" t="s">
        <v>38</v>
      </c>
      <c r="B70" s="7"/>
      <c r="C70" s="7"/>
      <c r="D70" s="15"/>
      <c r="E70" s="12"/>
      <c r="F70" s="16"/>
      <c r="G70" s="8"/>
      <c r="H70" s="9"/>
    </row>
    <row r="71" spans="1:8" ht="14.25" customHeight="1">
      <c r="A71" s="6" t="s">
        <v>75</v>
      </c>
      <c r="B71" s="7">
        <v>62</v>
      </c>
      <c r="C71" s="7" t="s">
        <v>2</v>
      </c>
      <c r="D71" s="15">
        <v>153</v>
      </c>
      <c r="E71" s="12" t="s">
        <v>77</v>
      </c>
      <c r="F71" s="16">
        <v>5.45</v>
      </c>
      <c r="G71" s="8" t="s">
        <v>3</v>
      </c>
      <c r="H71" s="7">
        <f>B71*D71*F71</f>
        <v>51699</v>
      </c>
    </row>
    <row r="72" spans="1:8" ht="14.25" customHeight="1">
      <c r="A72" s="17" t="s">
        <v>81</v>
      </c>
      <c r="B72" s="7">
        <v>18</v>
      </c>
      <c r="C72" s="7" t="s">
        <v>2</v>
      </c>
      <c r="D72" s="15">
        <v>153</v>
      </c>
      <c r="E72" s="12" t="s">
        <v>23</v>
      </c>
      <c r="F72" s="16">
        <v>17</v>
      </c>
      <c r="G72" s="8" t="s">
        <v>3</v>
      </c>
      <c r="H72" s="9">
        <f>B72*D72*F72</f>
        <v>46818</v>
      </c>
    </row>
    <row r="73" spans="1:8" ht="14.25" customHeight="1">
      <c r="A73" s="17" t="s">
        <v>739</v>
      </c>
      <c r="B73" s="7">
        <v>8</v>
      </c>
      <c r="C73" s="7" t="s">
        <v>2</v>
      </c>
      <c r="D73" s="15">
        <v>68</v>
      </c>
      <c r="E73" s="12" t="s">
        <v>23</v>
      </c>
      <c r="F73" s="16">
        <v>17</v>
      </c>
      <c r="G73" s="8" t="s">
        <v>3</v>
      </c>
      <c r="H73" s="9">
        <f>B73*D73*F73</f>
        <v>9248</v>
      </c>
    </row>
    <row r="74" spans="1:8" ht="14.25" customHeight="1">
      <c r="A74" s="294" t="s">
        <v>41</v>
      </c>
      <c r="B74" s="323"/>
      <c r="C74" s="323"/>
      <c r="D74" s="323"/>
      <c r="E74" s="323"/>
      <c r="F74" s="323"/>
      <c r="G74" s="324"/>
      <c r="H74" s="4">
        <f>SUM(H71:H73)</f>
        <v>107765</v>
      </c>
    </row>
    <row r="75" spans="1:8" ht="14.25" customHeight="1">
      <c r="A75" s="297" t="s">
        <v>43</v>
      </c>
      <c r="B75" s="320"/>
      <c r="C75" s="320"/>
      <c r="D75" s="320"/>
      <c r="E75" s="320"/>
      <c r="F75" s="320"/>
      <c r="G75" s="320"/>
      <c r="H75" s="321"/>
    </row>
    <row r="76" spans="1:8" ht="14.25" customHeight="1">
      <c r="A76" s="1" t="s">
        <v>45</v>
      </c>
      <c r="B76" s="32">
        <v>62</v>
      </c>
      <c r="C76" s="33" t="s">
        <v>2</v>
      </c>
      <c r="D76" s="32">
        <v>0.07</v>
      </c>
      <c r="E76" s="33" t="s">
        <v>44</v>
      </c>
      <c r="F76" s="32">
        <v>120</v>
      </c>
      <c r="G76" s="8" t="s">
        <v>5</v>
      </c>
      <c r="H76" s="8">
        <f>B76*D76*F76</f>
        <v>520.8</v>
      </c>
    </row>
    <row r="77" spans="1:8" ht="14.25" customHeight="1">
      <c r="A77" s="2" t="s">
        <v>50</v>
      </c>
      <c r="B77" s="34">
        <f>H76</f>
        <v>520.8</v>
      </c>
      <c r="C77" s="33" t="s">
        <v>44</v>
      </c>
      <c r="D77" s="34">
        <v>2.5</v>
      </c>
      <c r="E77" s="33" t="s">
        <v>44</v>
      </c>
      <c r="F77" s="34">
        <v>4.5</v>
      </c>
      <c r="G77" s="8" t="s">
        <v>3</v>
      </c>
      <c r="H77" s="4">
        <f>B77/D77*F77</f>
        <v>937</v>
      </c>
    </row>
    <row r="78" spans="1:8" ht="14.25" customHeight="1">
      <c r="A78" s="14"/>
      <c r="B78" s="31"/>
      <c r="C78" s="31"/>
      <c r="D78" s="306"/>
      <c r="E78" s="306"/>
      <c r="F78" s="31"/>
      <c r="G78" s="31"/>
      <c r="H78" s="18"/>
    </row>
    <row r="79" spans="1:8" ht="14.25" customHeight="1">
      <c r="A79" s="297" t="s">
        <v>30</v>
      </c>
      <c r="B79" s="320"/>
      <c r="C79" s="320"/>
      <c r="D79" s="320"/>
      <c r="E79" s="320"/>
      <c r="F79" s="320"/>
      <c r="G79" s="320"/>
      <c r="H79" s="321"/>
    </row>
    <row r="80" spans="1:8" ht="14.25" customHeight="1">
      <c r="A80" s="6" t="s">
        <v>222</v>
      </c>
      <c r="B80" s="32">
        <v>8</v>
      </c>
      <c r="C80" s="33" t="s">
        <v>6</v>
      </c>
      <c r="D80" s="32"/>
      <c r="E80" s="33"/>
      <c r="F80" s="32">
        <v>22</v>
      </c>
      <c r="G80" s="33" t="s">
        <v>3</v>
      </c>
      <c r="H80" s="32">
        <f>B80*F80</f>
        <v>176</v>
      </c>
    </row>
    <row r="81" spans="1:8" ht="14.25" customHeight="1">
      <c r="A81" s="6" t="s">
        <v>129</v>
      </c>
      <c r="B81" s="32">
        <v>5</v>
      </c>
      <c r="C81" s="33" t="s">
        <v>6</v>
      </c>
      <c r="D81" s="32"/>
      <c r="E81" s="33"/>
      <c r="F81" s="32">
        <v>62</v>
      </c>
      <c r="G81" s="33" t="s">
        <v>3</v>
      </c>
      <c r="H81" s="32">
        <f aca="true" t="shared" si="1" ref="H81:H100">B81*F81</f>
        <v>310</v>
      </c>
    </row>
    <row r="82" spans="1:8" ht="14.25" customHeight="1">
      <c r="A82" s="6" t="s">
        <v>151</v>
      </c>
      <c r="B82" s="32">
        <v>3</v>
      </c>
      <c r="C82" s="33" t="s">
        <v>152</v>
      </c>
      <c r="D82" s="32"/>
      <c r="E82" s="33"/>
      <c r="F82" s="32">
        <v>50</v>
      </c>
      <c r="G82" s="33" t="s">
        <v>3</v>
      </c>
      <c r="H82" s="32">
        <f t="shared" si="1"/>
        <v>150</v>
      </c>
    </row>
    <row r="83" spans="1:8" ht="14.25" customHeight="1">
      <c r="A83" s="6" t="s">
        <v>223</v>
      </c>
      <c r="B83" s="32">
        <v>2</v>
      </c>
      <c r="C83" s="33" t="s">
        <v>6</v>
      </c>
      <c r="D83" s="32"/>
      <c r="E83" s="33"/>
      <c r="F83" s="32">
        <v>60</v>
      </c>
      <c r="G83" s="33" t="s">
        <v>3</v>
      </c>
      <c r="H83" s="32">
        <f t="shared" si="1"/>
        <v>120</v>
      </c>
    </row>
    <row r="84" spans="1:8" ht="14.25" customHeight="1">
      <c r="A84" s="6" t="s">
        <v>224</v>
      </c>
      <c r="B84" s="32">
        <v>9</v>
      </c>
      <c r="C84" s="33" t="s">
        <v>6</v>
      </c>
      <c r="D84" s="32"/>
      <c r="E84" s="33"/>
      <c r="F84" s="32">
        <v>15</v>
      </c>
      <c r="G84" s="33" t="s">
        <v>3</v>
      </c>
      <c r="H84" s="32">
        <f t="shared" si="1"/>
        <v>135</v>
      </c>
    </row>
    <row r="85" spans="1:8" ht="14.25" customHeight="1">
      <c r="A85" s="6" t="s">
        <v>815</v>
      </c>
      <c r="B85" s="32">
        <v>1</v>
      </c>
      <c r="C85" s="33" t="s">
        <v>6</v>
      </c>
      <c r="D85" s="32"/>
      <c r="E85" s="33"/>
      <c r="F85" s="32">
        <v>630.7</v>
      </c>
      <c r="G85" s="33" t="s">
        <v>3</v>
      </c>
      <c r="H85" s="32">
        <f t="shared" si="1"/>
        <v>630.7</v>
      </c>
    </row>
    <row r="86" spans="1:8" ht="14.25" customHeight="1">
      <c r="A86" s="6" t="s">
        <v>816</v>
      </c>
      <c r="B86" s="32">
        <v>1</v>
      </c>
      <c r="C86" s="33" t="s">
        <v>6</v>
      </c>
      <c r="D86" s="32"/>
      <c r="E86" s="33"/>
      <c r="F86" s="32">
        <v>233.2</v>
      </c>
      <c r="G86" s="33" t="s">
        <v>3</v>
      </c>
      <c r="H86" s="32">
        <f t="shared" si="1"/>
        <v>233.2</v>
      </c>
    </row>
    <row r="87" spans="1:8" ht="14.25" customHeight="1">
      <c r="A87" s="6" t="s">
        <v>97</v>
      </c>
      <c r="B87" s="32">
        <v>1</v>
      </c>
      <c r="C87" s="33" t="s">
        <v>6</v>
      </c>
      <c r="D87" s="32"/>
      <c r="E87" s="33"/>
      <c r="F87" s="32">
        <v>150</v>
      </c>
      <c r="G87" s="33" t="s">
        <v>3</v>
      </c>
      <c r="H87" s="32">
        <f t="shared" si="1"/>
        <v>150</v>
      </c>
    </row>
    <row r="88" spans="1:8" ht="14.25" customHeight="1">
      <c r="A88" s="6" t="s">
        <v>193</v>
      </c>
      <c r="B88" s="32">
        <v>10</v>
      </c>
      <c r="C88" s="33" t="s">
        <v>6</v>
      </c>
      <c r="D88" s="32"/>
      <c r="E88" s="33"/>
      <c r="F88" s="32">
        <v>30</v>
      </c>
      <c r="G88" s="33" t="s">
        <v>3</v>
      </c>
      <c r="H88" s="32">
        <f t="shared" si="1"/>
        <v>300</v>
      </c>
    </row>
    <row r="89" spans="1:8" ht="14.25" customHeight="1">
      <c r="A89" s="6" t="s">
        <v>158</v>
      </c>
      <c r="B89" s="32">
        <v>10</v>
      </c>
      <c r="C89" s="33" t="s">
        <v>6</v>
      </c>
      <c r="D89" s="32"/>
      <c r="E89" s="33"/>
      <c r="F89" s="32">
        <v>60</v>
      </c>
      <c r="G89" s="33" t="s">
        <v>3</v>
      </c>
      <c r="H89" s="32">
        <f t="shared" si="1"/>
        <v>600</v>
      </c>
    </row>
    <row r="90" spans="1:8" ht="14.25" customHeight="1">
      <c r="A90" s="6" t="s">
        <v>225</v>
      </c>
      <c r="B90" s="32">
        <v>10</v>
      </c>
      <c r="C90" s="33" t="s">
        <v>6</v>
      </c>
      <c r="D90" s="32"/>
      <c r="E90" s="33"/>
      <c r="F90" s="32">
        <v>6</v>
      </c>
      <c r="G90" s="33" t="s">
        <v>3</v>
      </c>
      <c r="H90" s="32">
        <f t="shared" si="1"/>
        <v>60</v>
      </c>
    </row>
    <row r="91" spans="1:8" ht="14.25" customHeight="1">
      <c r="A91" s="6" t="s">
        <v>226</v>
      </c>
      <c r="B91" s="32">
        <v>10</v>
      </c>
      <c r="C91" s="33" t="s">
        <v>6</v>
      </c>
      <c r="D91" s="32"/>
      <c r="E91" s="33"/>
      <c r="F91" s="32">
        <v>10</v>
      </c>
      <c r="G91" s="33" t="s">
        <v>3</v>
      </c>
      <c r="H91" s="32">
        <f t="shared" si="1"/>
        <v>100</v>
      </c>
    </row>
    <row r="92" spans="1:8" ht="14.25" customHeight="1">
      <c r="A92" s="6" t="s">
        <v>210</v>
      </c>
      <c r="B92" s="32">
        <v>8</v>
      </c>
      <c r="C92" s="33" t="s">
        <v>6</v>
      </c>
      <c r="D92" s="32"/>
      <c r="E92" s="33"/>
      <c r="F92" s="32">
        <v>26</v>
      </c>
      <c r="G92" s="33" t="s">
        <v>3</v>
      </c>
      <c r="H92" s="32">
        <f t="shared" si="1"/>
        <v>208</v>
      </c>
    </row>
    <row r="93" spans="1:8" ht="14.25" customHeight="1">
      <c r="A93" s="6" t="s">
        <v>103</v>
      </c>
      <c r="B93" s="32">
        <v>10</v>
      </c>
      <c r="C93" s="33" t="s">
        <v>6</v>
      </c>
      <c r="D93" s="32"/>
      <c r="E93" s="33"/>
      <c r="F93" s="32">
        <v>35</v>
      </c>
      <c r="G93" s="33" t="s">
        <v>3</v>
      </c>
      <c r="H93" s="32">
        <f t="shared" si="1"/>
        <v>350</v>
      </c>
    </row>
    <row r="94" spans="1:8" ht="14.25" customHeight="1">
      <c r="A94" s="6" t="s">
        <v>227</v>
      </c>
      <c r="B94" s="32">
        <v>9</v>
      </c>
      <c r="C94" s="33" t="s">
        <v>6</v>
      </c>
      <c r="D94" s="32"/>
      <c r="E94" s="33"/>
      <c r="F94" s="32">
        <v>60</v>
      </c>
      <c r="G94" s="33" t="s">
        <v>3</v>
      </c>
      <c r="H94" s="32">
        <f t="shared" si="1"/>
        <v>540</v>
      </c>
    </row>
    <row r="95" spans="1:8" ht="14.25" customHeight="1">
      <c r="A95" s="6" t="s">
        <v>104</v>
      </c>
      <c r="B95" s="32">
        <v>30</v>
      </c>
      <c r="C95" s="33" t="s">
        <v>6</v>
      </c>
      <c r="D95" s="32"/>
      <c r="E95" s="33"/>
      <c r="F95" s="32">
        <v>45</v>
      </c>
      <c r="G95" s="33" t="s">
        <v>3</v>
      </c>
      <c r="H95" s="32">
        <f t="shared" si="1"/>
        <v>1350</v>
      </c>
    </row>
    <row r="96" spans="1:8" ht="14.25" customHeight="1">
      <c r="A96" s="6" t="s">
        <v>228</v>
      </c>
      <c r="B96" s="32">
        <v>10</v>
      </c>
      <c r="C96" s="33" t="s">
        <v>6</v>
      </c>
      <c r="D96" s="32"/>
      <c r="E96" s="33"/>
      <c r="F96" s="32">
        <v>20</v>
      </c>
      <c r="G96" s="33" t="s">
        <v>3</v>
      </c>
      <c r="H96" s="32">
        <f t="shared" si="1"/>
        <v>200</v>
      </c>
    </row>
    <row r="97" spans="1:8" ht="14.25" customHeight="1">
      <c r="A97" s="6" t="s">
        <v>229</v>
      </c>
      <c r="B97" s="32">
        <v>5</v>
      </c>
      <c r="C97" s="33" t="s">
        <v>6</v>
      </c>
      <c r="D97" s="32"/>
      <c r="E97" s="33"/>
      <c r="F97" s="32">
        <v>15</v>
      </c>
      <c r="G97" s="33" t="s">
        <v>3</v>
      </c>
      <c r="H97" s="32">
        <f t="shared" si="1"/>
        <v>75</v>
      </c>
    </row>
    <row r="98" spans="1:8" ht="14.25" customHeight="1">
      <c r="A98" s="6" t="s">
        <v>230</v>
      </c>
      <c r="B98" s="32">
        <v>50</v>
      </c>
      <c r="C98" s="33" t="s">
        <v>6</v>
      </c>
      <c r="D98" s="32"/>
      <c r="E98" s="33"/>
      <c r="F98" s="32">
        <v>7</v>
      </c>
      <c r="G98" s="33" t="s">
        <v>3</v>
      </c>
      <c r="H98" s="32">
        <f t="shared" si="1"/>
        <v>350</v>
      </c>
    </row>
    <row r="99" spans="1:8" ht="14.25" customHeight="1">
      <c r="A99" s="6" t="s">
        <v>211</v>
      </c>
      <c r="B99" s="32">
        <v>1</v>
      </c>
      <c r="C99" s="33" t="s">
        <v>6</v>
      </c>
      <c r="D99" s="32"/>
      <c r="E99" s="33"/>
      <c r="F99" s="32">
        <v>100</v>
      </c>
      <c r="G99" s="33" t="s">
        <v>3</v>
      </c>
      <c r="H99" s="32">
        <f t="shared" si="1"/>
        <v>100</v>
      </c>
    </row>
    <row r="100" spans="1:8" ht="14.25" customHeight="1">
      <c r="A100" s="6" t="s">
        <v>231</v>
      </c>
      <c r="B100" s="32">
        <v>9</v>
      </c>
      <c r="C100" s="33" t="s">
        <v>6</v>
      </c>
      <c r="D100" s="32"/>
      <c r="E100" s="33"/>
      <c r="F100" s="32">
        <v>15</v>
      </c>
      <c r="G100" s="33" t="s">
        <v>3</v>
      </c>
      <c r="H100" s="32">
        <f t="shared" si="1"/>
        <v>135</v>
      </c>
    </row>
    <row r="101" spans="1:8" ht="14.25" customHeight="1">
      <c r="A101" s="2" t="s">
        <v>753</v>
      </c>
      <c r="B101" s="130"/>
      <c r="C101" s="139"/>
      <c r="D101" s="377"/>
      <c r="E101" s="377"/>
      <c r="F101" s="99"/>
      <c r="G101" s="141"/>
      <c r="H101" s="130">
        <f>SUM(H80:H100)</f>
        <v>6273</v>
      </c>
    </row>
    <row r="102" spans="1:8" ht="14.25" customHeight="1">
      <c r="A102" s="2" t="s">
        <v>256</v>
      </c>
      <c r="B102" s="7"/>
      <c r="C102" s="7"/>
      <c r="D102" s="303"/>
      <c r="E102" s="304"/>
      <c r="F102" s="8"/>
      <c r="G102" s="8"/>
      <c r="H102" s="5">
        <v>6000</v>
      </c>
    </row>
    <row r="103" spans="1:8" ht="14.25" customHeight="1">
      <c r="A103" s="297" t="s">
        <v>31</v>
      </c>
      <c r="B103" s="320"/>
      <c r="C103" s="320"/>
      <c r="D103" s="320"/>
      <c r="E103" s="320"/>
      <c r="F103" s="320"/>
      <c r="G103" s="320"/>
      <c r="H103" s="321"/>
    </row>
    <row r="104" spans="1:8" ht="14.25" customHeight="1">
      <c r="A104" s="6" t="s">
        <v>323</v>
      </c>
      <c r="B104" s="32">
        <v>60</v>
      </c>
      <c r="C104" s="33" t="s">
        <v>152</v>
      </c>
      <c r="D104" s="32"/>
      <c r="E104" s="33"/>
      <c r="F104" s="32">
        <v>90</v>
      </c>
      <c r="G104" s="33" t="s">
        <v>3</v>
      </c>
      <c r="H104" s="32">
        <f>B104*F104</f>
        <v>5400</v>
      </c>
    </row>
    <row r="105" spans="1:8" ht="14.25" customHeight="1">
      <c r="A105" s="6" t="s">
        <v>324</v>
      </c>
      <c r="B105" s="32">
        <v>1</v>
      </c>
      <c r="C105" s="33" t="s">
        <v>110</v>
      </c>
      <c r="D105" s="32"/>
      <c r="E105" s="33"/>
      <c r="F105" s="32">
        <v>1380</v>
      </c>
      <c r="G105" s="33" t="s">
        <v>3</v>
      </c>
      <c r="H105" s="32">
        <f aca="true" t="shared" si="2" ref="H105:H119">B105*F105</f>
        <v>1380</v>
      </c>
    </row>
    <row r="106" spans="1:8" ht="14.25" customHeight="1">
      <c r="A106" s="6" t="s">
        <v>325</v>
      </c>
      <c r="B106" s="32">
        <v>2</v>
      </c>
      <c r="C106" s="33" t="s">
        <v>110</v>
      </c>
      <c r="D106" s="32"/>
      <c r="E106" s="33"/>
      <c r="F106" s="32">
        <v>1500</v>
      </c>
      <c r="G106" s="33" t="s">
        <v>3</v>
      </c>
      <c r="H106" s="32">
        <f t="shared" si="2"/>
        <v>3000</v>
      </c>
    </row>
    <row r="107" spans="1:8" ht="14.25" customHeight="1">
      <c r="A107" s="6" t="s">
        <v>144</v>
      </c>
      <c r="B107" s="32">
        <v>1</v>
      </c>
      <c r="C107" s="33" t="s">
        <v>110</v>
      </c>
      <c r="D107" s="32"/>
      <c r="E107" s="33"/>
      <c r="F107" s="32">
        <v>500</v>
      </c>
      <c r="G107" s="33" t="s">
        <v>3</v>
      </c>
      <c r="H107" s="32">
        <f t="shared" si="2"/>
        <v>500</v>
      </c>
    </row>
    <row r="108" spans="1:8" ht="14.25" customHeight="1">
      <c r="A108" s="6" t="s">
        <v>139</v>
      </c>
      <c r="B108" s="32">
        <v>1</v>
      </c>
      <c r="C108" s="33" t="s">
        <v>110</v>
      </c>
      <c r="D108" s="32"/>
      <c r="E108" s="33"/>
      <c r="F108" s="32">
        <v>60</v>
      </c>
      <c r="G108" s="33" t="s">
        <v>3</v>
      </c>
      <c r="H108" s="32">
        <f t="shared" si="2"/>
        <v>60</v>
      </c>
    </row>
    <row r="109" spans="1:8" ht="14.25" customHeight="1">
      <c r="A109" s="6" t="s">
        <v>116</v>
      </c>
      <c r="B109" s="32">
        <v>5</v>
      </c>
      <c r="C109" s="33" t="s">
        <v>6</v>
      </c>
      <c r="D109" s="32"/>
      <c r="E109" s="33"/>
      <c r="F109" s="32">
        <v>40</v>
      </c>
      <c r="G109" s="33" t="s">
        <v>3</v>
      </c>
      <c r="H109" s="32">
        <f t="shared" si="2"/>
        <v>200</v>
      </c>
    </row>
    <row r="110" spans="1:8" ht="14.25" customHeight="1">
      <c r="A110" s="6" t="s">
        <v>326</v>
      </c>
      <c r="B110" s="32">
        <v>4</v>
      </c>
      <c r="C110" s="33" t="s">
        <v>110</v>
      </c>
      <c r="D110" s="32"/>
      <c r="E110" s="33"/>
      <c r="F110" s="32">
        <v>1380</v>
      </c>
      <c r="G110" s="33" t="s">
        <v>3</v>
      </c>
      <c r="H110" s="32">
        <f t="shared" si="2"/>
        <v>5520</v>
      </c>
    </row>
    <row r="111" spans="1:8" ht="14.25" customHeight="1">
      <c r="A111" s="6" t="s">
        <v>327</v>
      </c>
      <c r="B111" s="32">
        <v>4</v>
      </c>
      <c r="C111" s="33" t="s">
        <v>6</v>
      </c>
      <c r="D111" s="32"/>
      <c r="E111" s="33"/>
      <c r="F111" s="32">
        <v>200</v>
      </c>
      <c r="G111" s="33" t="s">
        <v>3</v>
      </c>
      <c r="H111" s="32">
        <f t="shared" si="2"/>
        <v>800</v>
      </c>
    </row>
    <row r="112" spans="1:8" ht="14.25" customHeight="1">
      <c r="A112" s="6" t="s">
        <v>328</v>
      </c>
      <c r="B112" s="32">
        <v>1</v>
      </c>
      <c r="C112" s="33" t="s">
        <v>6</v>
      </c>
      <c r="D112" s="32"/>
      <c r="E112" s="33"/>
      <c r="F112" s="32">
        <v>400</v>
      </c>
      <c r="G112" s="33" t="s">
        <v>3</v>
      </c>
      <c r="H112" s="32">
        <f t="shared" si="2"/>
        <v>400</v>
      </c>
    </row>
    <row r="113" spans="1:8" ht="14.25" customHeight="1">
      <c r="A113" s="6" t="s">
        <v>329</v>
      </c>
      <c r="B113" s="32">
        <v>4</v>
      </c>
      <c r="C113" s="33" t="s">
        <v>6</v>
      </c>
      <c r="D113" s="32"/>
      <c r="E113" s="33"/>
      <c r="F113" s="32">
        <v>300</v>
      </c>
      <c r="G113" s="33" t="s">
        <v>3</v>
      </c>
      <c r="H113" s="32">
        <f t="shared" si="2"/>
        <v>1200</v>
      </c>
    </row>
    <row r="114" spans="1:8" ht="14.25" customHeight="1">
      <c r="A114" s="6" t="s">
        <v>579</v>
      </c>
      <c r="B114" s="32">
        <v>1</v>
      </c>
      <c r="C114" s="33" t="s">
        <v>6</v>
      </c>
      <c r="D114" s="32"/>
      <c r="E114" s="33"/>
      <c r="F114" s="32">
        <v>3000</v>
      </c>
      <c r="G114" s="33" t="s">
        <v>3</v>
      </c>
      <c r="H114" s="32">
        <f t="shared" si="2"/>
        <v>3000</v>
      </c>
    </row>
    <row r="115" spans="1:8" ht="14.25" customHeight="1">
      <c r="A115" s="6" t="s">
        <v>330</v>
      </c>
      <c r="B115" s="32">
        <v>8</v>
      </c>
      <c r="C115" s="33" t="s">
        <v>6</v>
      </c>
      <c r="D115" s="32"/>
      <c r="E115" s="33"/>
      <c r="F115" s="32">
        <v>80</v>
      </c>
      <c r="G115" s="33" t="s">
        <v>3</v>
      </c>
      <c r="H115" s="32">
        <f t="shared" si="2"/>
        <v>640</v>
      </c>
    </row>
    <row r="116" spans="1:8" ht="14.25" customHeight="1">
      <c r="A116" s="6" t="s">
        <v>332</v>
      </c>
      <c r="B116" s="32">
        <v>1</v>
      </c>
      <c r="C116" s="33" t="s">
        <v>6</v>
      </c>
      <c r="D116" s="32"/>
      <c r="E116" s="33"/>
      <c r="F116" s="32">
        <v>1500</v>
      </c>
      <c r="G116" s="33" t="s">
        <v>3</v>
      </c>
      <c r="H116" s="32">
        <f t="shared" si="2"/>
        <v>1500</v>
      </c>
    </row>
    <row r="117" spans="1:8" ht="14.25" customHeight="1">
      <c r="A117" s="6" t="s">
        <v>580</v>
      </c>
      <c r="B117" s="32">
        <v>3</v>
      </c>
      <c r="C117" s="33" t="s">
        <v>6</v>
      </c>
      <c r="D117" s="32"/>
      <c r="E117" s="33"/>
      <c r="F117" s="32">
        <v>26.85</v>
      </c>
      <c r="G117" s="33" t="s">
        <v>3</v>
      </c>
      <c r="H117" s="32">
        <f t="shared" si="2"/>
        <v>80.55</v>
      </c>
    </row>
    <row r="118" spans="1:8" ht="14.25" customHeight="1">
      <c r="A118" s="6" t="s">
        <v>493</v>
      </c>
      <c r="B118" s="32">
        <v>1</v>
      </c>
      <c r="C118" s="33" t="s">
        <v>6</v>
      </c>
      <c r="D118" s="32"/>
      <c r="E118" s="33"/>
      <c r="F118" s="32">
        <v>1500</v>
      </c>
      <c r="G118" s="33" t="s">
        <v>3</v>
      </c>
      <c r="H118" s="32">
        <f t="shared" si="2"/>
        <v>1500</v>
      </c>
    </row>
    <row r="119" spans="1:8" ht="14.25" customHeight="1">
      <c r="A119" s="6" t="s">
        <v>494</v>
      </c>
      <c r="B119" s="32">
        <v>1</v>
      </c>
      <c r="C119" s="33" t="s">
        <v>6</v>
      </c>
      <c r="D119" s="32"/>
      <c r="E119" s="33"/>
      <c r="F119" s="32">
        <v>1500</v>
      </c>
      <c r="G119" s="33" t="s">
        <v>3</v>
      </c>
      <c r="H119" s="32">
        <f t="shared" si="2"/>
        <v>1500</v>
      </c>
    </row>
    <row r="120" spans="1:8" ht="14.25" customHeight="1">
      <c r="A120" s="6" t="s">
        <v>495</v>
      </c>
      <c r="B120" s="32">
        <v>1</v>
      </c>
      <c r="C120" s="33" t="s">
        <v>6</v>
      </c>
      <c r="D120" s="32"/>
      <c r="E120" s="33"/>
      <c r="F120" s="32">
        <v>1800</v>
      </c>
      <c r="G120" s="33" t="s">
        <v>3</v>
      </c>
      <c r="H120" s="32">
        <v>1800</v>
      </c>
    </row>
    <row r="121" spans="1:8" ht="14.25" customHeight="1">
      <c r="A121" s="2" t="s">
        <v>750</v>
      </c>
      <c r="B121" s="7"/>
      <c r="C121" s="7"/>
      <c r="D121" s="40"/>
      <c r="E121" s="40"/>
      <c r="F121" s="8"/>
      <c r="G121" s="8"/>
      <c r="H121" s="4">
        <f>SUM(H104:H120)</f>
        <v>28481</v>
      </c>
    </row>
    <row r="122" spans="1:8" ht="14.25" customHeight="1">
      <c r="A122" s="2" t="s">
        <v>256</v>
      </c>
      <c r="B122" s="7"/>
      <c r="C122" s="7"/>
      <c r="D122" s="302"/>
      <c r="E122" s="302"/>
      <c r="F122" s="8"/>
      <c r="G122" s="8"/>
      <c r="H122" s="5">
        <v>24062</v>
      </c>
    </row>
    <row r="123" spans="1:8" ht="14.25" customHeight="1">
      <c r="A123" s="2" t="s">
        <v>259</v>
      </c>
      <c r="B123" s="7"/>
      <c r="C123" s="7"/>
      <c r="D123" s="7"/>
      <c r="E123" s="7"/>
      <c r="F123" s="8"/>
      <c r="G123" s="8"/>
      <c r="H123" s="4">
        <f>H74+H77+H101+H121</f>
        <v>143456</v>
      </c>
    </row>
    <row r="124" spans="1:8" ht="14.25" customHeight="1">
      <c r="A124" s="2" t="s">
        <v>406</v>
      </c>
      <c r="B124" s="7"/>
      <c r="C124" s="7"/>
      <c r="D124" s="7"/>
      <c r="E124" s="7"/>
      <c r="F124" s="8"/>
      <c r="G124" s="8"/>
      <c r="H124" s="4">
        <v>143000</v>
      </c>
    </row>
    <row r="125" spans="1:8" ht="14.25" customHeight="1">
      <c r="A125" s="46" t="s">
        <v>86</v>
      </c>
      <c r="B125" s="47"/>
      <c r="C125" s="47"/>
      <c r="D125" s="47"/>
      <c r="E125" s="47"/>
      <c r="F125" s="48"/>
      <c r="G125" s="48"/>
      <c r="H125" s="49">
        <f>H5+H12+H16+H22+H33+H45+H57+H62+H66+H123</f>
        <v>1112897</v>
      </c>
    </row>
    <row r="126" spans="1:8" ht="14.25" customHeight="1">
      <c r="A126" s="50" t="s">
        <v>87</v>
      </c>
      <c r="B126" s="47"/>
      <c r="C126" s="47"/>
      <c r="D126" s="47"/>
      <c r="E126" s="47"/>
      <c r="F126" s="48"/>
      <c r="G126" s="48"/>
      <c r="H126" s="49">
        <f>H6+H13+H17+H23+H34+H46+H58+H63+H67+H124</f>
        <v>1114000</v>
      </c>
    </row>
    <row r="127" spans="1:10" ht="12.75" customHeight="1">
      <c r="A127" s="316" t="s">
        <v>61</v>
      </c>
      <c r="B127" s="316"/>
      <c r="C127" s="316"/>
      <c r="D127" s="316"/>
      <c r="E127" s="316"/>
      <c r="F127" s="316"/>
      <c r="G127" s="316"/>
      <c r="H127" s="316"/>
      <c r="I127" s="316"/>
      <c r="J127" s="316"/>
    </row>
    <row r="128" spans="1:7" ht="14.25" customHeight="1">
      <c r="A128" s="1" t="s">
        <v>62</v>
      </c>
      <c r="B128" s="1"/>
      <c r="C128" s="1"/>
      <c r="D128" s="1" t="s">
        <v>60</v>
      </c>
      <c r="E128" s="1"/>
      <c r="F128" s="1"/>
      <c r="G128" s="1" t="s">
        <v>756</v>
      </c>
    </row>
    <row r="129" spans="1:6" ht="14.25" customHeight="1">
      <c r="A129" s="25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6"/>
      <c r="B139" s="26"/>
      <c r="C139" s="26"/>
      <c r="D139" s="26"/>
      <c r="E139" s="11"/>
      <c r="F139" s="27"/>
    </row>
    <row r="140" spans="1:6" ht="14.25" customHeight="1">
      <c r="A140" s="28"/>
      <c r="B140" s="28"/>
      <c r="C140" s="26"/>
      <c r="D140" s="11"/>
      <c r="E140" s="11"/>
      <c r="F140" s="27"/>
    </row>
    <row r="141" spans="1:6" ht="14.25" customHeight="1">
      <c r="A141" s="29"/>
      <c r="B141" s="29"/>
      <c r="C141" s="29"/>
      <c r="D141" s="29"/>
      <c r="E141" s="11"/>
      <c r="F141" s="27"/>
    </row>
    <row r="142" spans="1:6" ht="14.25" customHeight="1">
      <c r="A142" s="30"/>
      <c r="B142" s="11"/>
      <c r="C142" s="11"/>
      <c r="D142" s="11"/>
      <c r="E142" s="11"/>
      <c r="F142" s="27"/>
    </row>
  </sheetData>
  <sheetProtection/>
  <mergeCells count="26">
    <mergeCell ref="A1:H1"/>
    <mergeCell ref="D78:E78"/>
    <mergeCell ref="A74:G74"/>
    <mergeCell ref="A75:H75"/>
    <mergeCell ref="A35:H35"/>
    <mergeCell ref="A64:H64"/>
    <mergeCell ref="A68:H68"/>
    <mergeCell ref="A14:H14"/>
    <mergeCell ref="A19:H19"/>
    <mergeCell ref="A2:H2"/>
    <mergeCell ref="A25:A27"/>
    <mergeCell ref="A127:J127"/>
    <mergeCell ref="A103:H103"/>
    <mergeCell ref="A79:H79"/>
    <mergeCell ref="A47:H47"/>
    <mergeCell ref="A59:H59"/>
    <mergeCell ref="A3:H3"/>
    <mergeCell ref="A7:H7"/>
    <mergeCell ref="D122:E122"/>
    <mergeCell ref="D101:E101"/>
    <mergeCell ref="D102:E102"/>
    <mergeCell ref="A69:H69"/>
    <mergeCell ref="A24:H24"/>
    <mergeCell ref="A28:A30"/>
    <mergeCell ref="C28:C30"/>
    <mergeCell ref="E28:E30"/>
  </mergeCells>
  <printOptions/>
  <pageMargins left="0.75" right="0.75" top="0.28" bottom="1" header="0.5" footer="0.5"/>
  <pageSetup horizontalDpi="600" verticalDpi="600" orientation="portrait" paperSize="9" scale="76" r:id="rId1"/>
  <rowBreaks count="1" manualBreakCount="1">
    <brk id="5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00">
      <selection activeCell="F106" sqref="F106"/>
    </sheetView>
  </sheetViews>
  <sheetFormatPr defaultColWidth="9.140625" defaultRowHeight="14.25" customHeight="1"/>
  <cols>
    <col min="1" max="1" width="31.421875" style="21" customWidth="1"/>
    <col min="2" max="2" width="10.57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602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68">
        <v>5205</v>
      </c>
      <c r="C4" s="68" t="s">
        <v>3</v>
      </c>
      <c r="D4" s="68">
        <v>1.75</v>
      </c>
      <c r="E4" s="75" t="s">
        <v>796</v>
      </c>
      <c r="F4" s="68">
        <v>12</v>
      </c>
      <c r="G4" s="68" t="s">
        <v>4</v>
      </c>
      <c r="H4" s="68">
        <v>109305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109305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109000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613</v>
      </c>
      <c r="B8" s="68">
        <v>200</v>
      </c>
      <c r="C8" s="68" t="s">
        <v>3</v>
      </c>
      <c r="D8" s="68">
        <v>21</v>
      </c>
      <c r="E8" s="68" t="s">
        <v>5</v>
      </c>
      <c r="F8" s="68">
        <v>1</v>
      </c>
      <c r="G8" s="68" t="s">
        <v>2</v>
      </c>
      <c r="H8" s="68">
        <f>B8*D8*F8</f>
        <v>4200</v>
      </c>
    </row>
    <row r="9" spans="1:8" ht="14.25" customHeight="1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2.5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2</v>
      </c>
      <c r="G11" s="68" t="s">
        <v>2</v>
      </c>
      <c r="H11" s="68">
        <f>B11*D11*F11</f>
        <v>2800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H9+H10+H11+H8</f>
        <v>9600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10000</v>
      </c>
    </row>
    <row r="14" spans="1:8" ht="14.25" customHeight="1">
      <c r="A14" s="282" t="s">
        <v>424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75" t="s">
        <v>617</v>
      </c>
      <c r="B15" s="68">
        <v>106</v>
      </c>
      <c r="C15" s="68" t="s">
        <v>3</v>
      </c>
      <c r="D15" s="68">
        <v>1</v>
      </c>
      <c r="E15" s="68" t="s">
        <v>5</v>
      </c>
      <c r="F15" s="68">
        <v>1</v>
      </c>
      <c r="G15" s="68" t="s">
        <v>2</v>
      </c>
      <c r="H15" s="68">
        <f>B15</f>
        <v>106</v>
      </c>
    </row>
    <row r="16" spans="1:8" ht="22.5" customHeight="1">
      <c r="A16" s="6" t="s">
        <v>686</v>
      </c>
      <c r="B16" s="68">
        <v>106</v>
      </c>
      <c r="C16" s="68" t="s">
        <v>3</v>
      </c>
      <c r="D16" s="68">
        <v>1</v>
      </c>
      <c r="E16" s="68" t="s">
        <v>5</v>
      </c>
      <c r="F16" s="68">
        <v>1</v>
      </c>
      <c r="G16" s="68" t="s">
        <v>2</v>
      </c>
      <c r="H16" s="68">
        <f>B16</f>
        <v>106</v>
      </c>
    </row>
    <row r="17" spans="1:8" ht="14.25" customHeight="1">
      <c r="A17" s="6" t="s">
        <v>620</v>
      </c>
      <c r="B17" s="68">
        <v>106</v>
      </c>
      <c r="C17" s="68" t="s">
        <v>3</v>
      </c>
      <c r="D17" s="68">
        <v>1</v>
      </c>
      <c r="E17" s="68" t="s">
        <v>7</v>
      </c>
      <c r="F17" s="68">
        <v>1</v>
      </c>
      <c r="G17" s="68" t="s">
        <v>2</v>
      </c>
      <c r="H17" s="68">
        <f>B17*D17</f>
        <v>106</v>
      </c>
    </row>
    <row r="18" spans="1:8" ht="14.25" customHeight="1">
      <c r="A18" s="2" t="s">
        <v>616</v>
      </c>
      <c r="B18" s="68"/>
      <c r="C18" s="68"/>
      <c r="D18" s="68"/>
      <c r="E18" s="68"/>
      <c r="F18" s="68"/>
      <c r="G18" s="68"/>
      <c r="H18" s="84">
        <f>H15+H16+H17</f>
        <v>318</v>
      </c>
    </row>
    <row r="19" spans="1:8" ht="14.25" customHeight="1">
      <c r="A19" s="2" t="s">
        <v>256</v>
      </c>
      <c r="B19" s="68"/>
      <c r="C19" s="68"/>
      <c r="D19" s="68"/>
      <c r="E19" s="68"/>
      <c r="F19" s="68"/>
      <c r="G19" s="68"/>
      <c r="H19" s="84">
        <v>1000</v>
      </c>
    </row>
    <row r="20" spans="1:8" ht="14.25" customHeight="1">
      <c r="A20" s="282" t="s">
        <v>665</v>
      </c>
      <c r="B20" s="283"/>
      <c r="C20" s="283"/>
      <c r="D20" s="283"/>
      <c r="E20" s="283"/>
      <c r="F20" s="283"/>
      <c r="G20" s="283"/>
      <c r="H20" s="308"/>
    </row>
    <row r="21" spans="1:8" ht="14.25" customHeight="1">
      <c r="A21" s="6" t="s">
        <v>632</v>
      </c>
      <c r="B21" s="67"/>
      <c r="C21" s="67"/>
      <c r="D21" s="67"/>
      <c r="E21" s="67"/>
      <c r="F21" s="67"/>
      <c r="G21" s="67"/>
      <c r="H21" s="68">
        <v>33010</v>
      </c>
    </row>
    <row r="22" spans="1:8" ht="14.25" customHeight="1">
      <c r="A22" s="2" t="s">
        <v>0</v>
      </c>
      <c r="B22" s="67"/>
      <c r="C22" s="67"/>
      <c r="D22" s="67"/>
      <c r="E22" s="67"/>
      <c r="F22" s="67"/>
      <c r="G22" s="67"/>
      <c r="H22" s="84">
        <v>33010</v>
      </c>
    </row>
    <row r="23" spans="1:8" ht="14.25" customHeight="1">
      <c r="A23" s="2" t="s">
        <v>256</v>
      </c>
      <c r="B23" s="67"/>
      <c r="C23" s="67"/>
      <c r="D23" s="67"/>
      <c r="E23" s="67"/>
      <c r="F23" s="67"/>
      <c r="G23" s="67"/>
      <c r="H23" s="84">
        <v>33000</v>
      </c>
    </row>
    <row r="24" spans="1:8" s="10" customFormat="1" ht="14.25" customHeight="1">
      <c r="A24" s="2" t="s">
        <v>668</v>
      </c>
      <c r="B24" s="67"/>
      <c r="C24" s="67"/>
      <c r="D24" s="67"/>
      <c r="E24" s="67"/>
      <c r="F24" s="67"/>
      <c r="G24" s="67"/>
      <c r="H24" s="84">
        <f>H5+H22</f>
        <v>142315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55">
        <v>267.6</v>
      </c>
      <c r="C26" s="288" t="s">
        <v>10</v>
      </c>
      <c r="D26" s="8">
        <v>1450.47</v>
      </c>
      <c r="E26" s="291" t="s">
        <v>3</v>
      </c>
      <c r="F26" s="8"/>
      <c r="G26" s="8"/>
      <c r="H26" s="9">
        <f>B26*D26</f>
        <v>388145.772</v>
      </c>
    </row>
    <row r="27" spans="1:8" s="10" customFormat="1" ht="14.25" customHeight="1">
      <c r="A27" s="286"/>
      <c r="B27" s="55">
        <v>201.1</v>
      </c>
      <c r="C27" s="290"/>
      <c r="D27" s="8">
        <v>1623.8</v>
      </c>
      <c r="E27" s="293"/>
      <c r="F27" s="8"/>
      <c r="G27" s="8"/>
      <c r="H27" s="118">
        <f>B27*D27</f>
        <v>326546.2</v>
      </c>
    </row>
    <row r="28" spans="1:8" s="10" customFormat="1" ht="14.25" customHeight="1">
      <c r="A28" s="287"/>
      <c r="B28" s="119">
        <f>B26+B27</f>
        <v>468.7</v>
      </c>
      <c r="C28" s="56"/>
      <c r="D28" s="8"/>
      <c r="E28" s="57"/>
      <c r="F28" s="8"/>
      <c r="G28" s="8"/>
      <c r="H28" s="4">
        <f>SUM(H26:H27)</f>
        <v>714692</v>
      </c>
    </row>
    <row r="29" spans="1:8" s="10" customFormat="1" ht="13.5" customHeight="1">
      <c r="A29" s="285" t="s">
        <v>11</v>
      </c>
      <c r="B29" s="8">
        <v>282.6</v>
      </c>
      <c r="C29" s="288" t="s">
        <v>12</v>
      </c>
      <c r="D29" s="8">
        <v>26.62</v>
      </c>
      <c r="E29" s="291" t="s">
        <v>3</v>
      </c>
      <c r="F29" s="8"/>
      <c r="G29" s="8"/>
      <c r="H29" s="9">
        <f>B29*D29</f>
        <v>7522.812</v>
      </c>
    </row>
    <row r="30" spans="1:8" s="10" customFormat="1" ht="13.5" customHeight="1">
      <c r="A30" s="286"/>
      <c r="B30" s="8">
        <v>283.3</v>
      </c>
      <c r="C30" s="289"/>
      <c r="D30" s="8">
        <v>28.89</v>
      </c>
      <c r="E30" s="292"/>
      <c r="F30" s="8"/>
      <c r="G30" s="8"/>
      <c r="H30" s="9">
        <f>B30*D30</f>
        <v>8184.537</v>
      </c>
    </row>
    <row r="31" spans="1:8" s="10" customFormat="1" ht="15.75" customHeight="1">
      <c r="A31" s="287"/>
      <c r="B31" s="3">
        <f>B29+B30</f>
        <v>565.9</v>
      </c>
      <c r="C31" s="56"/>
      <c r="D31" s="8"/>
      <c r="E31" s="57"/>
      <c r="F31" s="8"/>
      <c r="G31" s="8"/>
      <c r="H31" s="4">
        <f>SUM(H29:H30)</f>
        <v>15707</v>
      </c>
    </row>
    <row r="32" spans="1:8" s="10" customFormat="1" ht="14.25" customHeight="1">
      <c r="A32" s="6" t="s">
        <v>13</v>
      </c>
      <c r="B32" s="7">
        <v>19843</v>
      </c>
      <c r="C32" s="8" t="s">
        <v>14</v>
      </c>
      <c r="D32" s="8">
        <v>6.4</v>
      </c>
      <c r="E32" s="7" t="s">
        <v>3</v>
      </c>
      <c r="F32" s="8"/>
      <c r="G32" s="8"/>
      <c r="H32" s="9">
        <f>B32*D32</f>
        <v>126995.2</v>
      </c>
    </row>
    <row r="33" spans="1:8" s="10" customFormat="1" ht="14.25" customHeight="1">
      <c r="A33" s="6" t="s">
        <v>15</v>
      </c>
      <c r="B33" s="7">
        <v>25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24408.75</v>
      </c>
    </row>
    <row r="34" spans="1:8" s="10" customFormat="1" ht="14.25" customHeight="1">
      <c r="A34" s="2" t="s">
        <v>0</v>
      </c>
      <c r="B34" s="3"/>
      <c r="C34" s="3"/>
      <c r="D34" s="4"/>
      <c r="E34" s="4"/>
      <c r="F34" s="3"/>
      <c r="G34" s="3"/>
      <c r="H34" s="4">
        <f>H28+H31+H32+H33</f>
        <v>881803</v>
      </c>
    </row>
    <row r="35" spans="1:8" s="10" customFormat="1" ht="14.25" customHeight="1">
      <c r="A35" s="2" t="s">
        <v>256</v>
      </c>
      <c r="B35" s="3"/>
      <c r="C35" s="3"/>
      <c r="D35" s="4"/>
      <c r="E35" s="4"/>
      <c r="F35" s="3"/>
      <c r="G35" s="3"/>
      <c r="H35" s="4">
        <v>882000</v>
      </c>
    </row>
    <row r="36" spans="1:8" s="10" customFormat="1" ht="14.25" customHeight="1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4.25" customHeight="1">
      <c r="A37" s="9" t="s">
        <v>16</v>
      </c>
      <c r="B37" s="12">
        <v>1251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13">
        <f>B37*D37*F37</f>
        <v>11819</v>
      </c>
    </row>
    <row r="38" spans="1:8" s="10" customFormat="1" ht="14.25" customHeight="1">
      <c r="A38" s="9" t="s">
        <v>18</v>
      </c>
      <c r="B38" s="5"/>
      <c r="C38" s="5"/>
      <c r="D38" s="12">
        <v>2421</v>
      </c>
      <c r="E38" s="12" t="s">
        <v>3</v>
      </c>
      <c r="F38" s="12">
        <v>12</v>
      </c>
      <c r="G38" s="12" t="s">
        <v>4</v>
      </c>
      <c r="H38" s="13">
        <f>D38*F38</f>
        <v>29052</v>
      </c>
    </row>
    <row r="39" spans="1:8" s="10" customFormat="1" ht="14.25" customHeight="1">
      <c r="A39" s="9" t="s">
        <v>34</v>
      </c>
      <c r="B39" s="5"/>
      <c r="C39" s="5"/>
      <c r="D39" s="24">
        <v>594.05</v>
      </c>
      <c r="E39" s="12" t="s">
        <v>3</v>
      </c>
      <c r="F39" s="12">
        <v>2</v>
      </c>
      <c r="G39" s="12" t="s">
        <v>7</v>
      </c>
      <c r="H39" s="13">
        <f>D39*F39</f>
        <v>1188</v>
      </c>
    </row>
    <row r="40" spans="1:8" s="10" customFormat="1" ht="14.25" customHeight="1">
      <c r="A40" s="6" t="s">
        <v>33</v>
      </c>
      <c r="B40" s="181" t="s">
        <v>783</v>
      </c>
      <c r="C40" s="12"/>
      <c r="D40" s="12">
        <v>30000</v>
      </c>
      <c r="E40" s="12" t="s">
        <v>3</v>
      </c>
      <c r="F40" s="126" t="s">
        <v>790</v>
      </c>
      <c r="G40" s="12"/>
      <c r="H40" s="12">
        <f>30000+18000+181000</f>
        <v>229000</v>
      </c>
    </row>
    <row r="41" spans="1:8" s="10" customFormat="1" ht="14.25" customHeight="1">
      <c r="A41" s="6" t="s">
        <v>646</v>
      </c>
      <c r="B41" s="12"/>
      <c r="C41" s="12"/>
      <c r="D41" s="12">
        <v>1200</v>
      </c>
      <c r="E41" s="12" t="s">
        <v>3</v>
      </c>
      <c r="F41" s="12">
        <v>12</v>
      </c>
      <c r="G41" s="12" t="s">
        <v>4</v>
      </c>
      <c r="H41" s="12">
        <f>D41*F41</f>
        <v>14400</v>
      </c>
    </row>
    <row r="42" spans="1:8" s="10" customFormat="1" ht="14.25" customHeight="1">
      <c r="A42" s="6" t="s">
        <v>57</v>
      </c>
      <c r="B42" s="12"/>
      <c r="C42" s="12"/>
      <c r="D42" s="12">
        <v>15000</v>
      </c>
      <c r="E42" s="12" t="s">
        <v>3</v>
      </c>
      <c r="F42" s="12"/>
      <c r="G42" s="12"/>
      <c r="H42" s="12">
        <v>15000</v>
      </c>
    </row>
    <row r="43" spans="1:8" s="10" customFormat="1" ht="14.25" customHeight="1">
      <c r="A43" s="6" t="s">
        <v>52</v>
      </c>
      <c r="B43" s="12"/>
      <c r="C43" s="12"/>
      <c r="D43" s="12">
        <v>10000</v>
      </c>
      <c r="E43" s="12" t="s">
        <v>3</v>
      </c>
      <c r="F43" s="12"/>
      <c r="G43" s="12"/>
      <c r="H43" s="12">
        <f>D43</f>
        <v>10000</v>
      </c>
    </row>
    <row r="44" spans="1:8" s="10" customFormat="1" ht="13.5" customHeight="1">
      <c r="A44" s="6" t="s">
        <v>552</v>
      </c>
      <c r="B44" s="12">
        <v>12</v>
      </c>
      <c r="C44" s="12" t="s">
        <v>4</v>
      </c>
      <c r="D44" s="103">
        <v>1500</v>
      </c>
      <c r="E44" s="12" t="s">
        <v>3</v>
      </c>
      <c r="F44" s="12"/>
      <c r="G44" s="12"/>
      <c r="H44" s="12">
        <f>B44*D44</f>
        <v>18000</v>
      </c>
    </row>
    <row r="45" spans="1:8" s="10" customFormat="1" ht="14.25" customHeight="1">
      <c r="A45" s="2" t="s">
        <v>0</v>
      </c>
      <c r="B45" s="3"/>
      <c r="C45" s="3"/>
      <c r="D45" s="4"/>
      <c r="E45" s="4"/>
      <c r="F45" s="3"/>
      <c r="G45" s="3"/>
      <c r="H45" s="4">
        <f>SUM(H37:H44)</f>
        <v>328459</v>
      </c>
    </row>
    <row r="46" spans="1:8" s="10" customFormat="1" ht="14.25" customHeight="1">
      <c r="A46" s="2" t="s">
        <v>256</v>
      </c>
      <c r="B46" s="3"/>
      <c r="C46" s="3"/>
      <c r="D46" s="4"/>
      <c r="E46" s="4"/>
      <c r="F46" s="3"/>
      <c r="G46" s="3"/>
      <c r="H46" s="4">
        <f>147000+181000</f>
        <v>328000</v>
      </c>
    </row>
    <row r="47" spans="1:8" s="10" customFormat="1" ht="14.25" customHeight="1">
      <c r="A47" s="282" t="s">
        <v>59</v>
      </c>
      <c r="B47" s="298"/>
      <c r="C47" s="298"/>
      <c r="D47" s="298"/>
      <c r="E47" s="298"/>
      <c r="F47" s="298"/>
      <c r="G47" s="298"/>
      <c r="H47" s="312"/>
    </row>
    <row r="48" spans="1:8" s="10" customFormat="1" ht="25.5" customHeight="1">
      <c r="A48" s="6" t="s">
        <v>36</v>
      </c>
      <c r="B48" s="7">
        <v>17</v>
      </c>
      <c r="C48" s="7" t="s">
        <v>2</v>
      </c>
      <c r="D48" s="9">
        <v>100</v>
      </c>
      <c r="E48" s="9" t="s">
        <v>63</v>
      </c>
      <c r="F48" s="7"/>
      <c r="G48" s="7"/>
      <c r="H48" s="9">
        <f>B48*D48</f>
        <v>1700</v>
      </c>
    </row>
    <row r="49" spans="1:8" s="10" customFormat="1" ht="16.5" customHeight="1">
      <c r="A49" s="6" t="s">
        <v>35</v>
      </c>
      <c r="B49" s="7">
        <v>2</v>
      </c>
      <c r="C49" s="7" t="s">
        <v>2</v>
      </c>
      <c r="D49" s="7">
        <v>350</v>
      </c>
      <c r="E49" s="8" t="s">
        <v>3</v>
      </c>
      <c r="F49" s="8"/>
      <c r="G49" s="8"/>
      <c r="H49" s="9">
        <f>B49*D49</f>
        <v>700</v>
      </c>
    </row>
    <row r="50" spans="1:8" s="10" customFormat="1" ht="26.25" customHeight="1">
      <c r="A50" s="6" t="s">
        <v>73</v>
      </c>
      <c r="B50" s="7"/>
      <c r="C50" s="7"/>
      <c r="D50" s="7"/>
      <c r="E50" s="8"/>
      <c r="F50" s="8"/>
      <c r="G50" s="8"/>
      <c r="H50" s="9">
        <v>11000</v>
      </c>
    </row>
    <row r="51" spans="1:8" s="10" customFormat="1" ht="18.75" customHeight="1">
      <c r="A51" s="6" t="s">
        <v>625</v>
      </c>
      <c r="B51" s="7">
        <v>2</v>
      </c>
      <c r="C51" s="7" t="s">
        <v>2</v>
      </c>
      <c r="D51" s="7">
        <v>1000</v>
      </c>
      <c r="E51" s="8" t="s">
        <v>3</v>
      </c>
      <c r="F51" s="8"/>
      <c r="G51" s="8"/>
      <c r="H51" s="9">
        <f aca="true" t="shared" si="0" ref="H51:H57">B51*D51</f>
        <v>2000</v>
      </c>
    </row>
    <row r="52" spans="1:8" s="10" customFormat="1" ht="16.5" customHeight="1">
      <c r="A52" s="6" t="s">
        <v>627</v>
      </c>
      <c r="B52" s="7">
        <v>1</v>
      </c>
      <c r="C52" s="8" t="s">
        <v>2</v>
      </c>
      <c r="D52" s="7">
        <v>1000</v>
      </c>
      <c r="E52" s="8" t="s">
        <v>3</v>
      </c>
      <c r="F52" s="8"/>
      <c r="G52" s="8"/>
      <c r="H52" s="9">
        <f t="shared" si="0"/>
        <v>1000</v>
      </c>
    </row>
    <row r="53" spans="1:8" s="10" customFormat="1" ht="18.75" customHeight="1">
      <c r="A53" s="6" t="s">
        <v>716</v>
      </c>
      <c r="B53" s="7">
        <v>2</v>
      </c>
      <c r="C53" s="7" t="s">
        <v>2</v>
      </c>
      <c r="D53" s="7">
        <v>3100</v>
      </c>
      <c r="E53" s="8" t="s">
        <v>3</v>
      </c>
      <c r="F53" s="8"/>
      <c r="G53" s="8"/>
      <c r="H53" s="9">
        <f t="shared" si="0"/>
        <v>6200</v>
      </c>
    </row>
    <row r="54" spans="1:8" s="10" customFormat="1" ht="23.25" customHeight="1">
      <c r="A54" s="6" t="s">
        <v>626</v>
      </c>
      <c r="B54" s="7">
        <v>2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1000</v>
      </c>
    </row>
    <row r="55" spans="1:8" ht="18.75" customHeight="1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ht="24">
      <c r="A56" s="6" t="s">
        <v>720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ht="15" customHeight="1">
      <c r="A57" s="6" t="s">
        <v>725</v>
      </c>
      <c r="B57" s="7">
        <v>1</v>
      </c>
      <c r="C57" s="8" t="s">
        <v>2</v>
      </c>
      <c r="D57" s="8">
        <v>3350.16</v>
      </c>
      <c r="E57" s="8" t="s">
        <v>3</v>
      </c>
      <c r="F57" s="8"/>
      <c r="G57" s="8"/>
      <c r="H57" s="9">
        <f t="shared" si="0"/>
        <v>3350.16</v>
      </c>
    </row>
    <row r="58" spans="1:8" ht="15" customHeight="1">
      <c r="A58" s="6" t="s">
        <v>726</v>
      </c>
      <c r="B58" s="7">
        <v>1</v>
      </c>
      <c r="C58" s="8" t="s">
        <v>2</v>
      </c>
      <c r="D58" s="7">
        <v>400</v>
      </c>
      <c r="E58" s="8" t="s">
        <v>3</v>
      </c>
      <c r="F58" s="8">
        <v>21</v>
      </c>
      <c r="G58" s="8" t="s">
        <v>5</v>
      </c>
      <c r="H58" s="9">
        <f>B58*D58*F58</f>
        <v>8400</v>
      </c>
    </row>
    <row r="59" spans="1:8" ht="14.25" customHeight="1">
      <c r="A59" s="6" t="s">
        <v>74</v>
      </c>
      <c r="B59" s="7"/>
      <c r="C59" s="8"/>
      <c r="D59" s="7">
        <v>50000</v>
      </c>
      <c r="E59" s="8" t="s">
        <v>3</v>
      </c>
      <c r="F59" s="8"/>
      <c r="G59" s="8"/>
      <c r="H59" s="7">
        <f>D59</f>
        <v>50000</v>
      </c>
    </row>
    <row r="60" spans="1:8" ht="14.25" customHeight="1">
      <c r="A60" s="2" t="s">
        <v>0</v>
      </c>
      <c r="B60" s="3"/>
      <c r="C60" s="3"/>
      <c r="D60" s="4"/>
      <c r="E60" s="4"/>
      <c r="F60" s="3"/>
      <c r="G60" s="3"/>
      <c r="H60" s="4">
        <f>SUM(H48:H59)</f>
        <v>91050</v>
      </c>
    </row>
    <row r="61" spans="1:8" ht="14.25" customHeight="1">
      <c r="A61" s="2" t="s">
        <v>256</v>
      </c>
      <c r="B61" s="3"/>
      <c r="C61" s="3"/>
      <c r="D61" s="4"/>
      <c r="E61" s="4"/>
      <c r="F61" s="3"/>
      <c r="G61" s="3"/>
      <c r="H61" s="4">
        <v>91000</v>
      </c>
    </row>
    <row r="62" spans="1:8" s="10" customFormat="1" ht="14.25" customHeight="1">
      <c r="A62" s="282" t="s">
        <v>19</v>
      </c>
      <c r="B62" s="283"/>
      <c r="C62" s="283"/>
      <c r="D62" s="283"/>
      <c r="E62" s="283"/>
      <c r="F62" s="283"/>
      <c r="G62" s="283"/>
      <c r="H62" s="283"/>
    </row>
    <row r="63" spans="1:8" ht="29.25" customHeight="1">
      <c r="A63" s="6" t="s">
        <v>257</v>
      </c>
      <c r="B63" s="8">
        <v>4</v>
      </c>
      <c r="C63" s="7" t="s">
        <v>20</v>
      </c>
      <c r="D63" s="7"/>
      <c r="E63" s="7"/>
      <c r="F63" s="8">
        <v>155.22</v>
      </c>
      <c r="G63" s="8" t="s">
        <v>3</v>
      </c>
      <c r="H63" s="7">
        <f>B63*F63</f>
        <v>621</v>
      </c>
    </row>
    <row r="64" spans="1:8" ht="14.25" customHeight="1">
      <c r="A64" s="2" t="s">
        <v>0</v>
      </c>
      <c r="B64" s="4"/>
      <c r="C64" s="4"/>
      <c r="D64" s="4"/>
      <c r="E64" s="4"/>
      <c r="F64" s="3"/>
      <c r="G64" s="3"/>
      <c r="H64" s="4">
        <f>SUM(H63:H63)</f>
        <v>621</v>
      </c>
    </row>
    <row r="65" spans="1:8" ht="14.25" customHeight="1">
      <c r="A65" s="2" t="s">
        <v>256</v>
      </c>
      <c r="B65" s="4"/>
      <c r="C65" s="4"/>
      <c r="D65" s="4"/>
      <c r="E65" s="4"/>
      <c r="F65" s="3"/>
      <c r="G65" s="3"/>
      <c r="H65" s="4">
        <v>1000</v>
      </c>
    </row>
    <row r="66" spans="1:8" ht="14.25" customHeight="1">
      <c r="A66" s="326" t="s">
        <v>624</v>
      </c>
      <c r="B66" s="326"/>
      <c r="C66" s="326"/>
      <c r="D66" s="326"/>
      <c r="E66" s="326"/>
      <c r="F66" s="326"/>
      <c r="G66" s="326"/>
      <c r="H66" s="326"/>
    </row>
    <row r="67" spans="1:8" ht="14.25" customHeight="1">
      <c r="A67" s="6" t="s">
        <v>705</v>
      </c>
      <c r="B67" s="63">
        <v>1</v>
      </c>
      <c r="C67" s="63" t="s">
        <v>6</v>
      </c>
      <c r="D67" s="63"/>
      <c r="E67" s="63"/>
      <c r="F67" s="70">
        <v>15000</v>
      </c>
      <c r="G67" s="70" t="s">
        <v>3</v>
      </c>
      <c r="H67" s="63">
        <f>B67*F67</f>
        <v>15000</v>
      </c>
    </row>
    <row r="68" spans="1:8" ht="14.25" customHeight="1">
      <c r="A68" s="6" t="s">
        <v>711</v>
      </c>
      <c r="B68" s="63">
        <v>1</v>
      </c>
      <c r="C68" s="63" t="s">
        <v>6</v>
      </c>
      <c r="D68" s="63"/>
      <c r="E68" s="63"/>
      <c r="F68" s="70">
        <v>15000</v>
      </c>
      <c r="G68" s="70" t="s">
        <v>3</v>
      </c>
      <c r="H68" s="63">
        <f>B68*F68</f>
        <v>15000</v>
      </c>
    </row>
    <row r="69" spans="1:8" ht="14.25" customHeight="1">
      <c r="A69" s="2" t="s">
        <v>616</v>
      </c>
      <c r="B69" s="4"/>
      <c r="C69" s="4"/>
      <c r="D69" s="4"/>
      <c r="E69" s="4"/>
      <c r="F69" s="3"/>
      <c r="G69" s="3"/>
      <c r="H69" s="4">
        <f>SUM(H67:H68)</f>
        <v>30000</v>
      </c>
    </row>
    <row r="70" spans="1:8" ht="14.25" customHeight="1">
      <c r="A70" s="2" t="s">
        <v>256</v>
      </c>
      <c r="B70" s="4"/>
      <c r="C70" s="4"/>
      <c r="D70" s="4"/>
      <c r="E70" s="4"/>
      <c r="F70" s="3"/>
      <c r="G70" s="3"/>
      <c r="H70" s="4">
        <v>30000</v>
      </c>
    </row>
    <row r="71" spans="1:8" ht="14.25" customHeight="1">
      <c r="A71" s="300" t="s">
        <v>21</v>
      </c>
      <c r="B71" s="300"/>
      <c r="C71" s="300"/>
      <c r="D71" s="300"/>
      <c r="E71" s="300"/>
      <c r="F71" s="300"/>
      <c r="G71" s="300"/>
      <c r="H71" s="300"/>
    </row>
    <row r="72" spans="1:8" ht="14.25" customHeight="1">
      <c r="A72" s="297" t="s">
        <v>22</v>
      </c>
      <c r="B72" s="306"/>
      <c r="C72" s="306"/>
      <c r="D72" s="306"/>
      <c r="E72" s="306"/>
      <c r="F72" s="306"/>
      <c r="G72" s="306"/>
      <c r="H72" s="313"/>
    </row>
    <row r="73" spans="1:8" ht="14.25" customHeight="1">
      <c r="A73" s="2" t="s">
        <v>38</v>
      </c>
      <c r="B73" s="7"/>
      <c r="C73" s="7"/>
      <c r="D73" s="15"/>
      <c r="E73" s="12"/>
      <c r="F73" s="16"/>
      <c r="G73" s="8"/>
      <c r="H73" s="9"/>
    </row>
    <row r="74" spans="1:8" ht="14.25" customHeight="1">
      <c r="A74" s="6" t="s">
        <v>75</v>
      </c>
      <c r="B74" s="7">
        <v>2</v>
      </c>
      <c r="C74" s="7" t="s">
        <v>2</v>
      </c>
      <c r="D74" s="15">
        <v>153</v>
      </c>
      <c r="E74" s="12" t="s">
        <v>77</v>
      </c>
      <c r="F74" s="16">
        <v>5.45</v>
      </c>
      <c r="G74" s="8" t="s">
        <v>3</v>
      </c>
      <c r="H74" s="7">
        <f>B74*D74*F74</f>
        <v>1668</v>
      </c>
    </row>
    <row r="75" spans="1:8" ht="14.25" customHeight="1">
      <c r="A75" s="6" t="s">
        <v>76</v>
      </c>
      <c r="B75" s="7">
        <v>29</v>
      </c>
      <c r="C75" s="7" t="s">
        <v>2</v>
      </c>
      <c r="D75" s="15">
        <v>187</v>
      </c>
      <c r="E75" s="12" t="s">
        <v>77</v>
      </c>
      <c r="F75" s="16">
        <v>5.45</v>
      </c>
      <c r="G75" s="8" t="s">
        <v>3</v>
      </c>
      <c r="H75" s="9">
        <f>B75*D75*F75</f>
        <v>29555.35</v>
      </c>
    </row>
    <row r="76" spans="1:8" ht="14.25" customHeight="1">
      <c r="A76" s="2" t="s">
        <v>732</v>
      </c>
      <c r="B76" s="7"/>
      <c r="C76" s="7"/>
      <c r="D76" s="15"/>
      <c r="E76" s="12"/>
      <c r="F76" s="16"/>
      <c r="G76" s="8"/>
      <c r="H76" s="4">
        <f>SUM(H74:H75)</f>
        <v>31223</v>
      </c>
    </row>
    <row r="77" spans="1:8" ht="14.25" customHeight="1">
      <c r="A77" s="17" t="s">
        <v>81</v>
      </c>
      <c r="B77" s="7">
        <v>3</v>
      </c>
      <c r="C77" s="7" t="s">
        <v>2</v>
      </c>
      <c r="D77" s="15">
        <v>153</v>
      </c>
      <c r="E77" s="12" t="s">
        <v>23</v>
      </c>
      <c r="F77" s="16">
        <v>17</v>
      </c>
      <c r="G77" s="8" t="s">
        <v>3</v>
      </c>
      <c r="H77" s="9">
        <f>B77*D77*F77</f>
        <v>7803</v>
      </c>
    </row>
    <row r="78" spans="1:8" ht="14.25" customHeight="1">
      <c r="A78" s="17" t="s">
        <v>736</v>
      </c>
      <c r="B78" s="7">
        <v>2</v>
      </c>
      <c r="C78" s="7" t="s">
        <v>2</v>
      </c>
      <c r="D78" s="15">
        <v>187</v>
      </c>
      <c r="E78" s="12" t="s">
        <v>23</v>
      </c>
      <c r="F78" s="16">
        <v>17</v>
      </c>
      <c r="G78" s="8" t="s">
        <v>3</v>
      </c>
      <c r="H78" s="9">
        <f>B78*D78*F78</f>
        <v>6358</v>
      </c>
    </row>
    <row r="79" spans="1:8" ht="14.25" customHeight="1">
      <c r="A79" s="127" t="s">
        <v>737</v>
      </c>
      <c r="B79" s="7"/>
      <c r="C79" s="7"/>
      <c r="D79" s="15"/>
      <c r="E79" s="12"/>
      <c r="F79" s="16"/>
      <c r="G79" s="8"/>
      <c r="H79" s="5">
        <f>H77+H78</f>
        <v>14161</v>
      </c>
    </row>
    <row r="80" spans="1:8" ht="14.25" customHeight="1">
      <c r="A80" s="17" t="s">
        <v>741</v>
      </c>
      <c r="B80" s="7">
        <v>2</v>
      </c>
      <c r="C80" s="7" t="s">
        <v>2</v>
      </c>
      <c r="D80" s="15">
        <v>85</v>
      </c>
      <c r="E80" s="12" t="s">
        <v>23</v>
      </c>
      <c r="F80" s="16">
        <v>17</v>
      </c>
      <c r="G80" s="8" t="s">
        <v>3</v>
      </c>
      <c r="H80" s="9">
        <f>B80*D80*F80</f>
        <v>2890</v>
      </c>
    </row>
    <row r="81" spans="1:8" ht="14.25" customHeight="1">
      <c r="A81" s="6" t="s">
        <v>84</v>
      </c>
      <c r="B81" s="7">
        <v>10</v>
      </c>
      <c r="C81" s="7" t="s">
        <v>2</v>
      </c>
      <c r="D81" s="15">
        <v>1122</v>
      </c>
      <c r="E81" s="12" t="s">
        <v>23</v>
      </c>
      <c r="F81" s="16">
        <v>51.5</v>
      </c>
      <c r="G81" s="8" t="s">
        <v>3</v>
      </c>
      <c r="H81" s="9">
        <f>D81*F81</f>
        <v>57783</v>
      </c>
    </row>
    <row r="82" spans="1:8" ht="14.25" customHeight="1">
      <c r="A82" s="294" t="s">
        <v>41</v>
      </c>
      <c r="B82" s="295"/>
      <c r="C82" s="295"/>
      <c r="D82" s="295"/>
      <c r="E82" s="295"/>
      <c r="F82" s="295"/>
      <c r="G82" s="296"/>
      <c r="H82" s="4">
        <f>H76+H79+H80+H81</f>
        <v>106057</v>
      </c>
    </row>
    <row r="83" spans="1:8" ht="14.25" customHeight="1">
      <c r="A83" s="297" t="s">
        <v>43</v>
      </c>
      <c r="B83" s="298"/>
      <c r="C83" s="298"/>
      <c r="D83" s="298"/>
      <c r="E83" s="298"/>
      <c r="F83" s="298"/>
      <c r="G83" s="298"/>
      <c r="H83" s="312"/>
    </row>
    <row r="84" spans="1:8" ht="14.25" customHeight="1">
      <c r="A84" s="1" t="s">
        <v>45</v>
      </c>
      <c r="B84" s="32">
        <v>31</v>
      </c>
      <c r="C84" s="33" t="s">
        <v>2</v>
      </c>
      <c r="D84" s="32">
        <v>0.07</v>
      </c>
      <c r="E84" s="33" t="s">
        <v>44</v>
      </c>
      <c r="F84" s="32">
        <v>120</v>
      </c>
      <c r="G84" s="8" t="s">
        <v>5</v>
      </c>
      <c r="H84" s="8">
        <f>B84*D84*F84</f>
        <v>260.4</v>
      </c>
    </row>
    <row r="85" spans="1:8" ht="14.25" customHeight="1">
      <c r="A85" s="2" t="s">
        <v>50</v>
      </c>
      <c r="B85" s="34">
        <f>H84</f>
        <v>260.4</v>
      </c>
      <c r="C85" s="33" t="s">
        <v>44</v>
      </c>
      <c r="D85" s="34">
        <v>2.5</v>
      </c>
      <c r="E85" s="33" t="s">
        <v>44</v>
      </c>
      <c r="F85" s="34">
        <v>4.5</v>
      </c>
      <c r="G85" s="8" t="s">
        <v>3</v>
      </c>
      <c r="H85" s="4">
        <f>B85/D85*F85</f>
        <v>469</v>
      </c>
    </row>
    <row r="86" spans="1:8" ht="14.25" customHeight="1">
      <c r="A86" s="14"/>
      <c r="B86" s="31"/>
      <c r="C86" s="31"/>
      <c r="D86" s="306"/>
      <c r="E86" s="306"/>
      <c r="F86" s="31"/>
      <c r="G86" s="31"/>
      <c r="H86" s="18"/>
    </row>
    <row r="87" spans="1:8" ht="14.25" customHeight="1">
      <c r="A87" s="297" t="s">
        <v>79</v>
      </c>
      <c r="B87" s="298"/>
      <c r="C87" s="298"/>
      <c r="D87" s="298"/>
      <c r="E87" s="298"/>
      <c r="F87" s="298"/>
      <c r="G87" s="298"/>
      <c r="H87" s="312"/>
    </row>
    <row r="88" spans="1:8" ht="21.75" customHeight="1">
      <c r="A88" s="6" t="s">
        <v>79</v>
      </c>
      <c r="B88" s="7">
        <v>104</v>
      </c>
      <c r="C88" s="7" t="s">
        <v>80</v>
      </c>
      <c r="D88" s="303">
        <v>0.315</v>
      </c>
      <c r="E88" s="304"/>
      <c r="F88" s="8" t="s">
        <v>42</v>
      </c>
      <c r="G88" s="8"/>
      <c r="H88" s="9">
        <f>D88*B88</f>
        <v>32.76</v>
      </c>
    </row>
    <row r="89" spans="1:8" ht="14.25" customHeight="1">
      <c r="A89" s="6"/>
      <c r="B89" s="35">
        <f>H88</f>
        <v>32.76</v>
      </c>
      <c r="C89" s="7" t="s">
        <v>42</v>
      </c>
      <c r="D89" s="20">
        <v>12</v>
      </c>
      <c r="E89" s="40" t="s">
        <v>46</v>
      </c>
      <c r="F89" s="8">
        <v>27.4</v>
      </c>
      <c r="G89" s="8" t="s">
        <v>3</v>
      </c>
      <c r="H89" s="8">
        <f>B89*D89*F89</f>
        <v>10771.49</v>
      </c>
    </row>
    <row r="90" spans="1:8" ht="14.25" customHeight="1">
      <c r="A90" s="2" t="s">
        <v>29</v>
      </c>
      <c r="B90" s="7"/>
      <c r="C90" s="7"/>
      <c r="D90" s="303"/>
      <c r="E90" s="304"/>
      <c r="F90" s="8"/>
      <c r="G90" s="8"/>
      <c r="H90" s="4">
        <f>H89</f>
        <v>10771</v>
      </c>
    </row>
    <row r="91" spans="1:8" ht="14.25" customHeight="1">
      <c r="A91" s="297" t="s">
        <v>30</v>
      </c>
      <c r="B91" s="298"/>
      <c r="C91" s="298"/>
      <c r="D91" s="298"/>
      <c r="E91" s="298"/>
      <c r="F91" s="298"/>
      <c r="G91" s="298"/>
      <c r="H91" s="312"/>
    </row>
    <row r="92" spans="1:8" ht="14.25" customHeight="1">
      <c r="A92" s="6" t="s">
        <v>432</v>
      </c>
      <c r="B92" s="32">
        <v>40</v>
      </c>
      <c r="C92" s="33" t="s">
        <v>6</v>
      </c>
      <c r="D92" s="32"/>
      <c r="E92" s="33"/>
      <c r="F92" s="32">
        <v>8.5</v>
      </c>
      <c r="G92" s="33" t="s">
        <v>3</v>
      </c>
      <c r="H92" s="32">
        <f>B92*F92</f>
        <v>340</v>
      </c>
    </row>
    <row r="93" spans="1:8" ht="14.25" customHeight="1">
      <c r="A93" s="6" t="s">
        <v>449</v>
      </c>
      <c r="B93" s="32">
        <v>3</v>
      </c>
      <c r="C93" s="33" t="s">
        <v>6</v>
      </c>
      <c r="D93" s="32">
        <v>9</v>
      </c>
      <c r="E93" s="33" t="s">
        <v>4</v>
      </c>
      <c r="F93" s="32">
        <v>12</v>
      </c>
      <c r="G93" s="33" t="s">
        <v>3</v>
      </c>
      <c r="H93" s="32">
        <f aca="true" t="shared" si="1" ref="H93:H101">B93*D93*F93</f>
        <v>324</v>
      </c>
    </row>
    <row r="94" spans="1:8" ht="14.25" customHeight="1">
      <c r="A94" s="6" t="s">
        <v>433</v>
      </c>
      <c r="B94" s="32">
        <v>3</v>
      </c>
      <c r="C94" s="33" t="s">
        <v>6</v>
      </c>
      <c r="D94" s="32">
        <v>9</v>
      </c>
      <c r="E94" s="33" t="s">
        <v>4</v>
      </c>
      <c r="F94" s="32">
        <v>14</v>
      </c>
      <c r="G94" s="33" t="s">
        <v>3</v>
      </c>
      <c r="H94" s="32">
        <f t="shared" si="1"/>
        <v>378</v>
      </c>
    </row>
    <row r="95" spans="1:8" ht="14.25" customHeight="1">
      <c r="A95" s="6" t="s">
        <v>235</v>
      </c>
      <c r="B95" s="32">
        <v>3</v>
      </c>
      <c r="C95" s="33" t="s">
        <v>6</v>
      </c>
      <c r="D95" s="32">
        <v>9</v>
      </c>
      <c r="E95" s="33" t="s">
        <v>4</v>
      </c>
      <c r="F95" s="32">
        <v>17.5</v>
      </c>
      <c r="G95" s="33" t="s">
        <v>3</v>
      </c>
      <c r="H95" s="74">
        <f t="shared" si="1"/>
        <v>473</v>
      </c>
    </row>
    <row r="96" spans="1:8" ht="14.25" customHeight="1">
      <c r="A96" s="6" t="s">
        <v>434</v>
      </c>
      <c r="B96" s="32">
        <v>2</v>
      </c>
      <c r="C96" s="33" t="s">
        <v>6</v>
      </c>
      <c r="D96" s="32">
        <v>9</v>
      </c>
      <c r="E96" s="33" t="s">
        <v>4</v>
      </c>
      <c r="F96" s="32">
        <v>38.5</v>
      </c>
      <c r="G96" s="33" t="s">
        <v>3</v>
      </c>
      <c r="H96" s="32">
        <f t="shared" si="1"/>
        <v>693</v>
      </c>
    </row>
    <row r="97" spans="1:8" ht="14.25" customHeight="1">
      <c r="A97" s="6" t="s">
        <v>103</v>
      </c>
      <c r="B97" s="32">
        <v>3</v>
      </c>
      <c r="C97" s="33" t="s">
        <v>6</v>
      </c>
      <c r="D97" s="32">
        <v>9</v>
      </c>
      <c r="E97" s="33" t="s">
        <v>4</v>
      </c>
      <c r="F97" s="32">
        <v>35.5</v>
      </c>
      <c r="G97" s="33" t="s">
        <v>3</v>
      </c>
      <c r="H97" s="32">
        <f t="shared" si="1"/>
        <v>958.5</v>
      </c>
    </row>
    <row r="98" spans="1:8" ht="14.25" customHeight="1">
      <c r="A98" s="6" t="s">
        <v>210</v>
      </c>
      <c r="B98" s="32">
        <v>3</v>
      </c>
      <c r="C98" s="33" t="s">
        <v>6</v>
      </c>
      <c r="D98" s="32">
        <v>9</v>
      </c>
      <c r="E98" s="33" t="s">
        <v>4</v>
      </c>
      <c r="F98" s="32">
        <v>21.5</v>
      </c>
      <c r="G98" s="33" t="s">
        <v>3</v>
      </c>
      <c r="H98" s="32">
        <f t="shared" si="1"/>
        <v>580.5</v>
      </c>
    </row>
    <row r="99" spans="1:8" ht="14.25" customHeight="1">
      <c r="A99" s="6" t="s">
        <v>125</v>
      </c>
      <c r="B99" s="32">
        <v>3</v>
      </c>
      <c r="C99" s="33" t="s">
        <v>6</v>
      </c>
      <c r="D99" s="32">
        <v>9</v>
      </c>
      <c r="E99" s="33" t="s">
        <v>4</v>
      </c>
      <c r="F99" s="32">
        <v>22.5</v>
      </c>
      <c r="G99" s="33" t="s">
        <v>3</v>
      </c>
      <c r="H99" s="32">
        <f t="shared" si="1"/>
        <v>607.5</v>
      </c>
    </row>
    <row r="100" spans="1:8" ht="14.25" customHeight="1">
      <c r="A100" s="6" t="s">
        <v>869</v>
      </c>
      <c r="B100" s="32">
        <v>3</v>
      </c>
      <c r="C100" s="33" t="s">
        <v>6</v>
      </c>
      <c r="D100" s="32">
        <v>3</v>
      </c>
      <c r="E100" s="33" t="s">
        <v>4</v>
      </c>
      <c r="F100" s="32">
        <v>32.5</v>
      </c>
      <c r="G100" s="33" t="s">
        <v>3</v>
      </c>
      <c r="H100" s="32">
        <f t="shared" si="1"/>
        <v>292.5</v>
      </c>
    </row>
    <row r="101" spans="1:8" ht="14.25" customHeight="1">
      <c r="A101" s="6" t="s">
        <v>435</v>
      </c>
      <c r="B101" s="32">
        <v>3</v>
      </c>
      <c r="C101" s="33" t="s">
        <v>6</v>
      </c>
      <c r="D101" s="32">
        <v>9</v>
      </c>
      <c r="E101" s="33" t="s">
        <v>4</v>
      </c>
      <c r="F101" s="32">
        <v>14.5</v>
      </c>
      <c r="G101" s="33" t="s">
        <v>3</v>
      </c>
      <c r="H101" s="32">
        <f t="shared" si="1"/>
        <v>391.5</v>
      </c>
    </row>
    <row r="102" spans="1:8" ht="14.25" customHeight="1">
      <c r="A102" s="6" t="s">
        <v>138</v>
      </c>
      <c r="B102" s="32">
        <v>5</v>
      </c>
      <c r="C102" s="33" t="s">
        <v>6</v>
      </c>
      <c r="D102" s="32"/>
      <c r="E102" s="33"/>
      <c r="F102" s="32">
        <v>150</v>
      </c>
      <c r="G102" s="33" t="s">
        <v>3</v>
      </c>
      <c r="H102" s="32">
        <f>B102*F102</f>
        <v>750</v>
      </c>
    </row>
    <row r="103" spans="1:8" ht="14.25" customHeight="1">
      <c r="A103" s="6" t="s">
        <v>436</v>
      </c>
      <c r="B103" s="32">
        <v>1</v>
      </c>
      <c r="C103" s="33" t="s">
        <v>6</v>
      </c>
      <c r="D103" s="32"/>
      <c r="E103" s="33"/>
      <c r="F103" s="32">
        <v>60</v>
      </c>
      <c r="G103" s="33" t="s">
        <v>3</v>
      </c>
      <c r="H103" s="32">
        <f>B103*F103</f>
        <v>60</v>
      </c>
    </row>
    <row r="104" spans="1:8" ht="14.25" customHeight="1">
      <c r="A104" s="6" t="s">
        <v>437</v>
      </c>
      <c r="B104" s="32">
        <v>1</v>
      </c>
      <c r="C104" s="33" t="s">
        <v>6</v>
      </c>
      <c r="D104" s="32"/>
      <c r="E104" s="33"/>
      <c r="F104" s="32">
        <v>1100</v>
      </c>
      <c r="G104" s="33" t="s">
        <v>3</v>
      </c>
      <c r="H104" s="32">
        <f>B104*F104</f>
        <v>1100</v>
      </c>
    </row>
    <row r="105" spans="1:8" ht="14.25" customHeight="1">
      <c r="A105" s="6" t="s">
        <v>107</v>
      </c>
      <c r="B105" s="32">
        <v>1</v>
      </c>
      <c r="C105" s="33" t="s">
        <v>6</v>
      </c>
      <c r="D105" s="32"/>
      <c r="E105" s="33"/>
      <c r="F105" s="32">
        <v>530</v>
      </c>
      <c r="G105" s="33" t="s">
        <v>3</v>
      </c>
      <c r="H105" s="32">
        <f>F105*B105</f>
        <v>530</v>
      </c>
    </row>
    <row r="106" spans="1:8" ht="14.25" customHeight="1">
      <c r="A106" s="6" t="s">
        <v>97</v>
      </c>
      <c r="B106" s="32">
        <v>3</v>
      </c>
      <c r="C106" s="33" t="s">
        <v>6</v>
      </c>
      <c r="D106" s="32"/>
      <c r="E106" s="33"/>
      <c r="F106" s="32">
        <v>70</v>
      </c>
      <c r="G106" s="33" t="s">
        <v>3</v>
      </c>
      <c r="H106" s="32">
        <f aca="true" t="shared" si="2" ref="H106:H135">B106*F106</f>
        <v>210</v>
      </c>
    </row>
    <row r="107" spans="1:8" ht="14.25" customHeight="1">
      <c r="A107" s="6" t="s">
        <v>127</v>
      </c>
      <c r="B107" s="32">
        <v>50</v>
      </c>
      <c r="C107" s="33" t="s">
        <v>6</v>
      </c>
      <c r="D107" s="32"/>
      <c r="E107" s="33"/>
      <c r="F107" s="32">
        <v>30</v>
      </c>
      <c r="G107" s="33" t="s">
        <v>3</v>
      </c>
      <c r="H107" s="32">
        <f t="shared" si="2"/>
        <v>1500</v>
      </c>
    </row>
    <row r="108" spans="1:8" ht="14.25" customHeight="1">
      <c r="A108" s="6" t="s">
        <v>96</v>
      </c>
      <c r="B108" s="32">
        <v>1</v>
      </c>
      <c r="C108" s="33" t="s">
        <v>6</v>
      </c>
      <c r="D108" s="32"/>
      <c r="E108" s="33"/>
      <c r="F108" s="32">
        <v>90</v>
      </c>
      <c r="G108" s="33" t="s">
        <v>3</v>
      </c>
      <c r="H108" s="32">
        <f t="shared" si="2"/>
        <v>90</v>
      </c>
    </row>
    <row r="109" spans="1:8" ht="14.25" customHeight="1">
      <c r="A109" s="6" t="s">
        <v>129</v>
      </c>
      <c r="B109" s="32">
        <v>5</v>
      </c>
      <c r="C109" s="33" t="s">
        <v>6</v>
      </c>
      <c r="D109" s="32"/>
      <c r="E109" s="33"/>
      <c r="F109" s="32">
        <v>38</v>
      </c>
      <c r="G109" s="33" t="s">
        <v>3</v>
      </c>
      <c r="H109" s="32">
        <f t="shared" si="2"/>
        <v>190</v>
      </c>
    </row>
    <row r="110" spans="1:8" ht="14.25" customHeight="1">
      <c r="A110" s="6" t="s">
        <v>98</v>
      </c>
      <c r="B110" s="32">
        <v>10</v>
      </c>
      <c r="C110" s="33" t="s">
        <v>6</v>
      </c>
      <c r="D110" s="32"/>
      <c r="E110" s="33"/>
      <c r="F110" s="32">
        <v>40</v>
      </c>
      <c r="G110" s="33" t="s">
        <v>3</v>
      </c>
      <c r="H110" s="32">
        <f t="shared" si="2"/>
        <v>400</v>
      </c>
    </row>
    <row r="111" spans="1:8" ht="14.25" customHeight="1">
      <c r="A111" s="6" t="s">
        <v>438</v>
      </c>
      <c r="B111" s="32">
        <v>10</v>
      </c>
      <c r="C111" s="33" t="s">
        <v>6</v>
      </c>
      <c r="D111" s="32"/>
      <c r="E111" s="33"/>
      <c r="F111" s="32">
        <v>12</v>
      </c>
      <c r="G111" s="33" t="s">
        <v>3</v>
      </c>
      <c r="H111" s="32">
        <f t="shared" si="2"/>
        <v>120</v>
      </c>
    </row>
    <row r="112" spans="1:8" ht="14.25" customHeight="1">
      <c r="A112" s="6" t="s">
        <v>242</v>
      </c>
      <c r="B112" s="32">
        <v>1</v>
      </c>
      <c r="C112" s="33" t="s">
        <v>6</v>
      </c>
      <c r="D112" s="32"/>
      <c r="E112" s="33"/>
      <c r="F112" s="32">
        <v>40</v>
      </c>
      <c r="G112" s="33" t="s">
        <v>3</v>
      </c>
      <c r="H112" s="32">
        <f t="shared" si="2"/>
        <v>40</v>
      </c>
    </row>
    <row r="113" spans="1:8" ht="14.25" customHeight="1">
      <c r="A113" s="6" t="s">
        <v>131</v>
      </c>
      <c r="B113" s="32">
        <v>2</v>
      </c>
      <c r="C113" s="33" t="s">
        <v>6</v>
      </c>
      <c r="D113" s="32"/>
      <c r="E113" s="33"/>
      <c r="F113" s="32">
        <v>200</v>
      </c>
      <c r="G113" s="33" t="s">
        <v>3</v>
      </c>
      <c r="H113" s="32">
        <f t="shared" si="2"/>
        <v>400</v>
      </c>
    </row>
    <row r="114" spans="1:8" ht="14.25" customHeight="1">
      <c r="A114" s="6" t="s">
        <v>173</v>
      </c>
      <c r="B114" s="32">
        <v>3</v>
      </c>
      <c r="C114" s="33" t="s">
        <v>6</v>
      </c>
      <c r="D114" s="32"/>
      <c r="E114" s="33"/>
      <c r="F114" s="32">
        <v>40</v>
      </c>
      <c r="G114" s="33" t="s">
        <v>3</v>
      </c>
      <c r="H114" s="32">
        <f t="shared" si="2"/>
        <v>120</v>
      </c>
    </row>
    <row r="115" spans="1:8" ht="14.25" customHeight="1">
      <c r="A115" s="6" t="s">
        <v>134</v>
      </c>
      <c r="B115" s="32">
        <v>3</v>
      </c>
      <c r="C115" s="33" t="s">
        <v>6</v>
      </c>
      <c r="D115" s="32"/>
      <c r="E115" s="33"/>
      <c r="F115" s="32">
        <v>100</v>
      </c>
      <c r="G115" s="33" t="s">
        <v>3</v>
      </c>
      <c r="H115" s="32">
        <f t="shared" si="2"/>
        <v>300</v>
      </c>
    </row>
    <row r="116" spans="1:8" ht="14.25" customHeight="1">
      <c r="A116" s="6" t="s">
        <v>169</v>
      </c>
      <c r="B116" s="32">
        <v>2</v>
      </c>
      <c r="C116" s="33" t="s">
        <v>6</v>
      </c>
      <c r="D116" s="32"/>
      <c r="E116" s="33"/>
      <c r="F116" s="32">
        <v>72</v>
      </c>
      <c r="G116" s="33" t="s">
        <v>3</v>
      </c>
      <c r="H116" s="32">
        <f t="shared" si="2"/>
        <v>144</v>
      </c>
    </row>
    <row r="117" spans="1:8" ht="14.25" customHeight="1">
      <c r="A117" s="6" t="s">
        <v>151</v>
      </c>
      <c r="B117" s="32">
        <v>4</v>
      </c>
      <c r="C117" s="33" t="s">
        <v>6</v>
      </c>
      <c r="D117" s="32"/>
      <c r="E117" s="33"/>
      <c r="F117" s="32">
        <v>75</v>
      </c>
      <c r="G117" s="33" t="s">
        <v>3</v>
      </c>
      <c r="H117" s="32">
        <f t="shared" si="2"/>
        <v>300</v>
      </c>
    </row>
    <row r="118" spans="1:8" ht="14.25" customHeight="1">
      <c r="A118" s="6" t="s">
        <v>154</v>
      </c>
      <c r="B118" s="32">
        <v>50</v>
      </c>
      <c r="C118" s="33" t="s">
        <v>6</v>
      </c>
      <c r="D118" s="32"/>
      <c r="E118" s="33"/>
      <c r="F118" s="32">
        <v>1.4</v>
      </c>
      <c r="G118" s="33" t="s">
        <v>3</v>
      </c>
      <c r="H118" s="32">
        <f t="shared" si="2"/>
        <v>70</v>
      </c>
    </row>
    <row r="119" spans="1:8" ht="14.25" customHeight="1">
      <c r="A119" s="6" t="s">
        <v>439</v>
      </c>
      <c r="B119" s="32">
        <v>1</v>
      </c>
      <c r="C119" s="33" t="s">
        <v>6</v>
      </c>
      <c r="D119" s="32"/>
      <c r="E119" s="33"/>
      <c r="F119" s="32">
        <v>22</v>
      </c>
      <c r="G119" s="33" t="s">
        <v>3</v>
      </c>
      <c r="H119" s="32">
        <f t="shared" si="2"/>
        <v>22</v>
      </c>
    </row>
    <row r="120" spans="1:8" ht="14.25" customHeight="1">
      <c r="A120" s="6" t="s">
        <v>440</v>
      </c>
      <c r="B120" s="32">
        <v>20</v>
      </c>
      <c r="C120" s="33" t="s">
        <v>46</v>
      </c>
      <c r="D120" s="32"/>
      <c r="E120" s="33"/>
      <c r="F120" s="32">
        <v>30</v>
      </c>
      <c r="G120" s="33" t="s">
        <v>3</v>
      </c>
      <c r="H120" s="32">
        <f t="shared" si="2"/>
        <v>600</v>
      </c>
    </row>
    <row r="121" spans="1:8" ht="14.25" customHeight="1">
      <c r="A121" s="6" t="s">
        <v>441</v>
      </c>
      <c r="B121" s="32">
        <v>1</v>
      </c>
      <c r="C121" s="33" t="s">
        <v>6</v>
      </c>
      <c r="D121" s="32"/>
      <c r="E121" s="33"/>
      <c r="F121" s="32">
        <v>145</v>
      </c>
      <c r="G121" s="33" t="s">
        <v>3</v>
      </c>
      <c r="H121" s="32">
        <f t="shared" si="2"/>
        <v>145</v>
      </c>
    </row>
    <row r="122" spans="1:8" ht="14.25" customHeight="1">
      <c r="A122" s="6" t="s">
        <v>442</v>
      </c>
      <c r="B122" s="32">
        <v>20</v>
      </c>
      <c r="C122" s="33" t="s">
        <v>6</v>
      </c>
      <c r="D122" s="32"/>
      <c r="E122" s="33"/>
      <c r="F122" s="32">
        <v>16.5</v>
      </c>
      <c r="G122" s="33" t="s">
        <v>3</v>
      </c>
      <c r="H122" s="32">
        <f t="shared" si="2"/>
        <v>330</v>
      </c>
    </row>
    <row r="123" spans="1:8" ht="14.25" customHeight="1">
      <c r="A123" s="6" t="s">
        <v>443</v>
      </c>
      <c r="B123" s="32">
        <v>3</v>
      </c>
      <c r="C123" s="33" t="s">
        <v>6</v>
      </c>
      <c r="D123" s="32"/>
      <c r="E123" s="33"/>
      <c r="F123" s="32">
        <v>100</v>
      </c>
      <c r="G123" s="33" t="s">
        <v>3</v>
      </c>
      <c r="H123" s="32">
        <f t="shared" si="2"/>
        <v>300</v>
      </c>
    </row>
    <row r="124" spans="1:8" ht="14.25" customHeight="1">
      <c r="A124" s="6" t="s">
        <v>128</v>
      </c>
      <c r="B124" s="32">
        <v>10</v>
      </c>
      <c r="C124" s="33" t="s">
        <v>6</v>
      </c>
      <c r="D124" s="32"/>
      <c r="E124" s="33"/>
      <c r="F124" s="32">
        <v>90</v>
      </c>
      <c r="G124" s="33" t="s">
        <v>3</v>
      </c>
      <c r="H124" s="32">
        <f t="shared" si="2"/>
        <v>900</v>
      </c>
    </row>
    <row r="125" spans="1:8" ht="14.25" customHeight="1">
      <c r="A125" s="6" t="s">
        <v>578</v>
      </c>
      <c r="B125" s="32">
        <v>1</v>
      </c>
      <c r="C125" s="33" t="s">
        <v>6</v>
      </c>
      <c r="D125" s="32"/>
      <c r="E125" s="33"/>
      <c r="F125" s="32">
        <v>1050</v>
      </c>
      <c r="G125" s="33" t="s">
        <v>3</v>
      </c>
      <c r="H125" s="32">
        <v>1050</v>
      </c>
    </row>
    <row r="126" spans="1:8" ht="14.25" customHeight="1">
      <c r="A126" s="6" t="s">
        <v>444</v>
      </c>
      <c r="B126" s="32">
        <v>4</v>
      </c>
      <c r="C126" s="33" t="s">
        <v>6</v>
      </c>
      <c r="D126" s="32"/>
      <c r="E126" s="33"/>
      <c r="F126" s="32">
        <v>200</v>
      </c>
      <c r="G126" s="33" t="s">
        <v>3</v>
      </c>
      <c r="H126" s="32">
        <f t="shared" si="2"/>
        <v>800</v>
      </c>
    </row>
    <row r="127" spans="1:8" ht="14.25" customHeight="1">
      <c r="A127" s="6" t="s">
        <v>342</v>
      </c>
      <c r="B127" s="32">
        <v>2</v>
      </c>
      <c r="C127" s="33" t="s">
        <v>46</v>
      </c>
      <c r="D127" s="32"/>
      <c r="E127" s="33"/>
      <c r="F127" s="32">
        <v>131</v>
      </c>
      <c r="G127" s="33" t="s">
        <v>3</v>
      </c>
      <c r="H127" s="32">
        <f t="shared" si="2"/>
        <v>262</v>
      </c>
    </row>
    <row r="128" spans="1:8" ht="14.25" customHeight="1">
      <c r="A128" s="6" t="s">
        <v>445</v>
      </c>
      <c r="B128" s="32">
        <v>3</v>
      </c>
      <c r="C128" s="33" t="s">
        <v>6</v>
      </c>
      <c r="D128" s="32">
        <v>3</v>
      </c>
      <c r="E128" s="33" t="s">
        <v>4</v>
      </c>
      <c r="F128" s="32">
        <v>40.5</v>
      </c>
      <c r="G128" s="33" t="s">
        <v>3</v>
      </c>
      <c r="H128" s="32">
        <f>B128*F128*D128</f>
        <v>364.5</v>
      </c>
    </row>
    <row r="129" spans="1:8" ht="14.25" customHeight="1">
      <c r="A129" s="6" t="s">
        <v>870</v>
      </c>
      <c r="B129" s="32">
        <v>1</v>
      </c>
      <c r="C129" s="33" t="s">
        <v>6</v>
      </c>
      <c r="D129" s="32"/>
      <c r="E129" s="33"/>
      <c r="F129" s="32">
        <v>40</v>
      </c>
      <c r="G129" s="33" t="s">
        <v>3</v>
      </c>
      <c r="H129" s="32">
        <f t="shared" si="2"/>
        <v>40</v>
      </c>
    </row>
    <row r="130" spans="1:8" ht="14.25" customHeight="1">
      <c r="A130" s="6" t="s">
        <v>208</v>
      </c>
      <c r="B130" s="32">
        <v>2</v>
      </c>
      <c r="C130" s="33" t="s">
        <v>6</v>
      </c>
      <c r="D130" s="32"/>
      <c r="E130" s="33"/>
      <c r="F130" s="32">
        <v>141</v>
      </c>
      <c r="G130" s="33" t="s">
        <v>3</v>
      </c>
      <c r="H130" s="32">
        <f t="shared" si="2"/>
        <v>282</v>
      </c>
    </row>
    <row r="131" spans="1:8" ht="14.25" customHeight="1">
      <c r="A131" s="6" t="s">
        <v>446</v>
      </c>
      <c r="B131" s="32">
        <v>14</v>
      </c>
      <c r="C131" s="33" t="s">
        <v>6</v>
      </c>
      <c r="D131" s="32"/>
      <c r="E131" s="33"/>
      <c r="F131" s="32">
        <v>16.5</v>
      </c>
      <c r="G131" s="33" t="s">
        <v>3</v>
      </c>
      <c r="H131" s="32">
        <f t="shared" si="2"/>
        <v>231</v>
      </c>
    </row>
    <row r="132" spans="1:8" ht="14.25" customHeight="1">
      <c r="A132" s="6" t="s">
        <v>355</v>
      </c>
      <c r="B132" s="32">
        <v>20</v>
      </c>
      <c r="C132" s="33" t="s">
        <v>6</v>
      </c>
      <c r="D132" s="32"/>
      <c r="E132" s="33"/>
      <c r="F132" s="32">
        <v>8</v>
      </c>
      <c r="G132" s="33" t="s">
        <v>3</v>
      </c>
      <c r="H132" s="32">
        <f t="shared" si="2"/>
        <v>160</v>
      </c>
    </row>
    <row r="133" spans="1:8" ht="14.25" customHeight="1">
      <c r="A133" s="6" t="s">
        <v>254</v>
      </c>
      <c r="B133" s="32">
        <v>10</v>
      </c>
      <c r="C133" s="33" t="s">
        <v>6</v>
      </c>
      <c r="D133" s="32"/>
      <c r="E133" s="33"/>
      <c r="F133" s="32">
        <v>19</v>
      </c>
      <c r="G133" s="33" t="s">
        <v>3</v>
      </c>
      <c r="H133" s="32">
        <f t="shared" si="2"/>
        <v>190</v>
      </c>
    </row>
    <row r="134" spans="1:8" ht="14.25" customHeight="1">
      <c r="A134" s="6" t="s">
        <v>447</v>
      </c>
      <c r="B134" s="32">
        <v>2</v>
      </c>
      <c r="C134" s="33" t="s">
        <v>6</v>
      </c>
      <c r="D134" s="32"/>
      <c r="E134" s="33"/>
      <c r="F134" s="32">
        <v>30</v>
      </c>
      <c r="G134" s="33" t="s">
        <v>3</v>
      </c>
      <c r="H134" s="32">
        <f t="shared" si="2"/>
        <v>60</v>
      </c>
    </row>
    <row r="135" spans="1:8" ht="14.25" customHeight="1">
      <c r="A135" s="87" t="s">
        <v>448</v>
      </c>
      <c r="B135" s="88">
        <v>3</v>
      </c>
      <c r="C135" s="89" t="s">
        <v>6</v>
      </c>
      <c r="D135" s="88"/>
      <c r="E135" s="89"/>
      <c r="F135" s="88">
        <v>36</v>
      </c>
      <c r="G135" s="89" t="s">
        <v>3</v>
      </c>
      <c r="H135" s="88">
        <f t="shared" si="2"/>
        <v>108</v>
      </c>
    </row>
    <row r="136" spans="1:9" s="90" customFormat="1" ht="14.25" customHeight="1">
      <c r="A136" s="131" t="s">
        <v>753</v>
      </c>
      <c r="B136" s="32"/>
      <c r="C136" s="33"/>
      <c r="D136" s="32"/>
      <c r="E136" s="33"/>
      <c r="F136" s="32"/>
      <c r="G136" s="33"/>
      <c r="H136" s="137">
        <f>SUM(H92:H135)</f>
        <v>17207</v>
      </c>
      <c r="I136" s="90">
        <v>25125</v>
      </c>
    </row>
    <row r="137" spans="1:8" ht="14.25" customHeight="1">
      <c r="A137" s="2" t="s">
        <v>256</v>
      </c>
      <c r="B137" s="7"/>
      <c r="C137" s="7"/>
      <c r="D137" s="303"/>
      <c r="E137" s="304"/>
      <c r="F137" s="8"/>
      <c r="G137" s="8"/>
      <c r="H137" s="5">
        <v>25000</v>
      </c>
    </row>
    <row r="138" spans="1:8" ht="14.25" customHeight="1">
      <c r="A138" s="6"/>
      <c r="B138" s="7"/>
      <c r="C138" s="7"/>
      <c r="D138" s="303"/>
      <c r="E138" s="304"/>
      <c r="F138" s="8"/>
      <c r="G138" s="8"/>
      <c r="H138" s="9"/>
    </row>
    <row r="139" spans="1:8" ht="14.25" customHeight="1">
      <c r="A139" s="41"/>
      <c r="B139" s="42"/>
      <c r="C139" s="42"/>
      <c r="D139" s="43"/>
      <c r="E139" s="43"/>
      <c r="F139" s="44"/>
      <c r="G139" s="44"/>
      <c r="H139" s="45"/>
    </row>
    <row r="140" spans="1:8" ht="14.25" customHeight="1">
      <c r="A140" s="297" t="s">
        <v>31</v>
      </c>
      <c r="B140" s="298"/>
      <c r="C140" s="298"/>
      <c r="D140" s="298"/>
      <c r="E140" s="298"/>
      <c r="F140" s="298"/>
      <c r="G140" s="298"/>
      <c r="H140" s="312"/>
    </row>
    <row r="141" spans="1:8" ht="14.25" customHeight="1">
      <c r="A141" s="6" t="s">
        <v>116</v>
      </c>
      <c r="B141" s="32">
        <v>1</v>
      </c>
      <c r="C141" s="33" t="s">
        <v>452</v>
      </c>
      <c r="D141" s="32"/>
      <c r="E141" s="33"/>
      <c r="F141" s="32">
        <v>250</v>
      </c>
      <c r="G141" s="33" t="s">
        <v>63</v>
      </c>
      <c r="H141" s="32">
        <f>B141*F141</f>
        <v>250</v>
      </c>
    </row>
    <row r="142" spans="1:8" ht="14.25" customHeight="1">
      <c r="A142" s="6" t="s">
        <v>450</v>
      </c>
      <c r="B142" s="32">
        <v>6</v>
      </c>
      <c r="C142" s="33" t="s">
        <v>319</v>
      </c>
      <c r="D142" s="32"/>
      <c r="E142" s="33"/>
      <c r="F142" s="32">
        <v>550</v>
      </c>
      <c r="G142" s="33" t="s">
        <v>63</v>
      </c>
      <c r="H142" s="32">
        <f aca="true" t="shared" si="3" ref="H142:H151">B142*F142</f>
        <v>3300</v>
      </c>
    </row>
    <row r="143" spans="1:8" ht="14.25" customHeight="1">
      <c r="A143" s="6" t="s">
        <v>114</v>
      </c>
      <c r="B143" s="32">
        <v>14</v>
      </c>
      <c r="C143" s="33" t="s">
        <v>110</v>
      </c>
      <c r="D143" s="32"/>
      <c r="E143" s="33"/>
      <c r="F143" s="32">
        <v>315</v>
      </c>
      <c r="G143" s="33" t="s">
        <v>63</v>
      </c>
      <c r="H143" s="32">
        <f>B143*F143</f>
        <v>4410</v>
      </c>
    </row>
    <row r="144" spans="1:8" ht="14.25" customHeight="1">
      <c r="A144" s="6" t="s">
        <v>247</v>
      </c>
      <c r="B144" s="32">
        <v>17</v>
      </c>
      <c r="C144" s="33" t="s">
        <v>110</v>
      </c>
      <c r="D144" s="32"/>
      <c r="E144" s="33"/>
      <c r="F144" s="32">
        <v>280</v>
      </c>
      <c r="G144" s="33" t="s">
        <v>63</v>
      </c>
      <c r="H144" s="32">
        <f t="shared" si="3"/>
        <v>4760</v>
      </c>
    </row>
    <row r="145" spans="1:8" ht="14.25" customHeight="1">
      <c r="A145" s="6" t="s">
        <v>191</v>
      </c>
      <c r="B145" s="32">
        <v>3</v>
      </c>
      <c r="C145" s="33" t="s">
        <v>110</v>
      </c>
      <c r="D145" s="32"/>
      <c r="E145" s="33"/>
      <c r="F145" s="32">
        <v>232</v>
      </c>
      <c r="G145" s="33" t="s">
        <v>63</v>
      </c>
      <c r="H145" s="32">
        <f t="shared" si="3"/>
        <v>696</v>
      </c>
    </row>
    <row r="146" spans="1:8" ht="14.25" customHeight="1">
      <c r="A146" s="6" t="s">
        <v>113</v>
      </c>
      <c r="B146" s="32">
        <v>3</v>
      </c>
      <c r="C146" s="33" t="s">
        <v>110</v>
      </c>
      <c r="D146" s="32"/>
      <c r="E146" s="33"/>
      <c r="F146" s="32">
        <v>250</v>
      </c>
      <c r="G146" s="33" t="s">
        <v>63</v>
      </c>
      <c r="H146" s="32">
        <f t="shared" si="3"/>
        <v>750</v>
      </c>
    </row>
    <row r="147" spans="1:8" ht="14.25" customHeight="1">
      <c r="A147" s="6" t="s">
        <v>387</v>
      </c>
      <c r="B147" s="32">
        <v>7</v>
      </c>
      <c r="C147" s="33" t="s">
        <v>110</v>
      </c>
      <c r="D147" s="32"/>
      <c r="E147" s="33"/>
      <c r="F147" s="32">
        <v>330</v>
      </c>
      <c r="G147" s="33" t="s">
        <v>63</v>
      </c>
      <c r="H147" s="32">
        <f t="shared" si="3"/>
        <v>2310</v>
      </c>
    </row>
    <row r="148" spans="1:8" ht="14.25" customHeight="1">
      <c r="A148" s="6" t="s">
        <v>278</v>
      </c>
      <c r="B148" s="32">
        <v>10</v>
      </c>
      <c r="C148" s="33" t="s">
        <v>110</v>
      </c>
      <c r="D148" s="32"/>
      <c r="E148" s="33"/>
      <c r="F148" s="32">
        <v>30</v>
      </c>
      <c r="G148" s="33" t="s">
        <v>63</v>
      </c>
      <c r="H148" s="32">
        <f t="shared" si="3"/>
        <v>300</v>
      </c>
    </row>
    <row r="149" spans="1:8" ht="14.25" customHeight="1">
      <c r="A149" s="6" t="s">
        <v>276</v>
      </c>
      <c r="B149" s="32">
        <v>5</v>
      </c>
      <c r="C149" s="33" t="s">
        <v>110</v>
      </c>
      <c r="D149" s="32"/>
      <c r="E149" s="33"/>
      <c r="F149" s="32">
        <v>250</v>
      </c>
      <c r="G149" s="33" t="s">
        <v>63</v>
      </c>
      <c r="H149" s="32">
        <f t="shared" si="3"/>
        <v>1250</v>
      </c>
    </row>
    <row r="150" spans="1:8" ht="14.25" customHeight="1">
      <c r="A150" s="6" t="s">
        <v>189</v>
      </c>
      <c r="B150" s="32">
        <v>3</v>
      </c>
      <c r="C150" s="33" t="s">
        <v>110</v>
      </c>
      <c r="D150" s="32"/>
      <c r="E150" s="33"/>
      <c r="F150" s="32">
        <v>160</v>
      </c>
      <c r="G150" s="33" t="s">
        <v>63</v>
      </c>
      <c r="H150" s="32">
        <f t="shared" si="3"/>
        <v>480</v>
      </c>
    </row>
    <row r="151" spans="1:8" ht="14.25" customHeight="1">
      <c r="A151" s="6" t="s">
        <v>451</v>
      </c>
      <c r="B151" s="32">
        <v>5</v>
      </c>
      <c r="C151" s="33" t="s">
        <v>6</v>
      </c>
      <c r="D151" s="32"/>
      <c r="E151" s="33"/>
      <c r="F151" s="32">
        <v>80</v>
      </c>
      <c r="G151" s="33" t="s">
        <v>63</v>
      </c>
      <c r="H151" s="32">
        <f t="shared" si="3"/>
        <v>400</v>
      </c>
    </row>
    <row r="152" spans="1:8" ht="14.25" customHeight="1">
      <c r="A152" s="6" t="s">
        <v>114</v>
      </c>
      <c r="B152" s="32">
        <v>2</v>
      </c>
      <c r="C152" s="33" t="s">
        <v>110</v>
      </c>
      <c r="D152" s="32"/>
      <c r="E152" s="33"/>
      <c r="F152" s="32">
        <v>315</v>
      </c>
      <c r="G152" s="33" t="s">
        <v>63</v>
      </c>
      <c r="H152" s="32">
        <f aca="true" t="shared" si="4" ref="H152:H159">B152*F152</f>
        <v>630</v>
      </c>
    </row>
    <row r="153" spans="1:8" ht="14.25" customHeight="1">
      <c r="A153" s="6" t="s">
        <v>191</v>
      </c>
      <c r="B153" s="32">
        <v>2</v>
      </c>
      <c r="C153" s="33" t="s">
        <v>110</v>
      </c>
      <c r="D153" s="32"/>
      <c r="E153" s="33"/>
      <c r="F153" s="32">
        <v>232</v>
      </c>
      <c r="G153" s="33" t="s">
        <v>63</v>
      </c>
      <c r="H153" s="32">
        <f t="shared" si="4"/>
        <v>464</v>
      </c>
    </row>
    <row r="154" spans="1:8" ht="14.25" customHeight="1">
      <c r="A154" s="6" t="s">
        <v>247</v>
      </c>
      <c r="B154" s="32">
        <v>12</v>
      </c>
      <c r="C154" s="33" t="s">
        <v>110</v>
      </c>
      <c r="D154" s="32"/>
      <c r="E154" s="33"/>
      <c r="F154" s="32">
        <v>280</v>
      </c>
      <c r="G154" s="33" t="s">
        <v>63</v>
      </c>
      <c r="H154" s="32">
        <f t="shared" si="4"/>
        <v>3360</v>
      </c>
    </row>
    <row r="155" spans="1:8" ht="14.25" customHeight="1">
      <c r="A155" s="6" t="s">
        <v>264</v>
      </c>
      <c r="B155" s="32">
        <v>5</v>
      </c>
      <c r="C155" s="33"/>
      <c r="D155" s="32"/>
      <c r="E155" s="33"/>
      <c r="F155" s="32">
        <v>30</v>
      </c>
      <c r="G155" s="33" t="s">
        <v>63</v>
      </c>
      <c r="H155" s="32">
        <f t="shared" si="4"/>
        <v>150</v>
      </c>
    </row>
    <row r="156" spans="1:8" ht="14.25" customHeight="1">
      <c r="A156" s="6" t="s">
        <v>116</v>
      </c>
      <c r="B156" s="32">
        <v>2</v>
      </c>
      <c r="C156" s="33" t="s">
        <v>152</v>
      </c>
      <c r="D156" s="32"/>
      <c r="E156" s="33"/>
      <c r="F156" s="32">
        <v>250</v>
      </c>
      <c r="G156" s="33" t="s">
        <v>63</v>
      </c>
      <c r="H156" s="32">
        <f t="shared" si="4"/>
        <v>500</v>
      </c>
    </row>
    <row r="157" spans="1:8" ht="14.25" customHeight="1">
      <c r="A157" s="6" t="s">
        <v>189</v>
      </c>
      <c r="B157" s="32">
        <v>2</v>
      </c>
      <c r="C157" s="33" t="s">
        <v>110</v>
      </c>
      <c r="D157" s="32"/>
      <c r="E157" s="33"/>
      <c r="F157" s="32">
        <v>119</v>
      </c>
      <c r="G157" s="33" t="s">
        <v>63</v>
      </c>
      <c r="H157" s="32">
        <f t="shared" si="4"/>
        <v>238</v>
      </c>
    </row>
    <row r="158" spans="1:8" ht="14.25" customHeight="1">
      <c r="A158" s="6" t="s">
        <v>841</v>
      </c>
      <c r="B158" s="32">
        <v>1</v>
      </c>
      <c r="C158" s="33"/>
      <c r="D158" s="32"/>
      <c r="E158" s="33"/>
      <c r="F158" s="32">
        <v>30</v>
      </c>
      <c r="G158" s="33" t="s">
        <v>63</v>
      </c>
      <c r="H158" s="32">
        <f t="shared" si="4"/>
        <v>30</v>
      </c>
    </row>
    <row r="159" spans="1:8" ht="14.25" customHeight="1">
      <c r="A159" s="6" t="s">
        <v>453</v>
      </c>
      <c r="B159" s="32">
        <v>1</v>
      </c>
      <c r="C159" s="33" t="s">
        <v>46</v>
      </c>
      <c r="D159" s="32"/>
      <c r="E159" s="33"/>
      <c r="F159" s="32">
        <v>275</v>
      </c>
      <c r="G159" s="33" t="s">
        <v>63</v>
      </c>
      <c r="H159" s="32">
        <f t="shared" si="4"/>
        <v>275</v>
      </c>
    </row>
    <row r="160" spans="1:8" ht="14.25" customHeight="1">
      <c r="A160" s="2" t="s">
        <v>29</v>
      </c>
      <c r="B160" s="32"/>
      <c r="C160" s="33"/>
      <c r="D160" s="32"/>
      <c r="E160" s="33"/>
      <c r="F160" s="32"/>
      <c r="G160" s="33"/>
      <c r="H160" s="96">
        <v>24575</v>
      </c>
    </row>
    <row r="161" spans="1:8" ht="14.25" customHeight="1">
      <c r="A161" s="2" t="s">
        <v>749</v>
      </c>
      <c r="B161" s="7"/>
      <c r="C161" s="7"/>
      <c r="D161" s="303"/>
      <c r="E161" s="304"/>
      <c r="F161" s="8"/>
      <c r="G161" s="8"/>
      <c r="H161" s="5">
        <v>21054</v>
      </c>
    </row>
    <row r="162" spans="1:8" ht="14.25" customHeight="1">
      <c r="A162" s="2"/>
      <c r="B162" s="7"/>
      <c r="C162" s="7"/>
      <c r="D162" s="40"/>
      <c r="E162" s="40"/>
      <c r="F162" s="8"/>
      <c r="G162" s="8"/>
      <c r="H162" s="5"/>
    </row>
    <row r="163" spans="1:8" ht="14.25" customHeight="1">
      <c r="A163" s="2" t="s">
        <v>259</v>
      </c>
      <c r="B163" s="7"/>
      <c r="C163" s="7"/>
      <c r="D163" s="7"/>
      <c r="E163" s="7"/>
      <c r="F163" s="8"/>
      <c r="G163" s="8"/>
      <c r="H163" s="4">
        <f>H82+H85+H90+H136+H160</f>
        <v>159079</v>
      </c>
    </row>
    <row r="164" spans="1:8" ht="14.25" customHeight="1">
      <c r="A164" s="2" t="s">
        <v>406</v>
      </c>
      <c r="B164" s="7"/>
      <c r="C164" s="7"/>
      <c r="D164" s="7"/>
      <c r="E164" s="7"/>
      <c r="F164" s="8"/>
      <c r="G164" s="8"/>
      <c r="H164" s="4">
        <v>167000</v>
      </c>
    </row>
    <row r="165" spans="1:8" ht="14.25" customHeight="1">
      <c r="A165" s="46" t="s">
        <v>86</v>
      </c>
      <c r="B165" s="47"/>
      <c r="C165" s="47"/>
      <c r="D165" s="47"/>
      <c r="E165" s="47"/>
      <c r="F165" s="48"/>
      <c r="G165" s="48"/>
      <c r="H165" s="49">
        <f>H5+H12+H18+H22+H34+H45+H60+H69+H163+H64</f>
        <v>1643245</v>
      </c>
    </row>
    <row r="166" spans="1:8" ht="14.25" customHeight="1">
      <c r="A166" s="50" t="s">
        <v>87</v>
      </c>
      <c r="B166" s="47"/>
      <c r="C166" s="47"/>
      <c r="D166" s="47"/>
      <c r="E166" s="47"/>
      <c r="F166" s="48"/>
      <c r="G166" s="48"/>
      <c r="H166" s="49">
        <f>H6+H13+H19+H23+H35+H46+H61+H65+H70+H164</f>
        <v>1652000</v>
      </c>
    </row>
    <row r="167" spans="1:8" ht="12.75" customHeight="1">
      <c r="A167" s="316" t="s">
        <v>61</v>
      </c>
      <c r="B167" s="330"/>
      <c r="C167" s="330"/>
      <c r="D167" s="330"/>
      <c r="E167" s="330"/>
      <c r="F167" s="330"/>
      <c r="G167" s="330"/>
      <c r="H167" s="330"/>
    </row>
    <row r="168" spans="1:7" ht="14.25" customHeight="1">
      <c r="A168" s="1" t="s">
        <v>62</v>
      </c>
      <c r="B168" s="1"/>
      <c r="C168" s="1"/>
      <c r="D168" s="1" t="s">
        <v>60</v>
      </c>
      <c r="E168" s="1"/>
      <c r="F168" s="1"/>
      <c r="G168" s="1" t="s">
        <v>756</v>
      </c>
    </row>
    <row r="169" spans="1:6" ht="14.25" customHeight="1">
      <c r="A169" s="25"/>
      <c r="B169" s="26"/>
      <c r="C169" s="26"/>
      <c r="D169" s="26"/>
      <c r="E169" s="11"/>
      <c r="F169" s="27"/>
    </row>
    <row r="170" spans="1:6" ht="14.25" customHeight="1">
      <c r="A170" s="26"/>
      <c r="B170" s="26"/>
      <c r="C170" s="26"/>
      <c r="D170" s="26"/>
      <c r="E170" s="11"/>
      <c r="F170" s="27"/>
    </row>
    <row r="171" spans="1:6" ht="14.25" customHeight="1">
      <c r="A171" s="26"/>
      <c r="B171" s="26"/>
      <c r="C171" s="26"/>
      <c r="D171" s="26"/>
      <c r="E171" s="11"/>
      <c r="F171" s="27"/>
    </row>
    <row r="172" spans="1:6" ht="14.25" customHeight="1">
      <c r="A172" s="26"/>
      <c r="B172" s="26"/>
      <c r="C172" s="26"/>
      <c r="D172" s="26"/>
      <c r="E172" s="11"/>
      <c r="F172" s="27"/>
    </row>
    <row r="173" spans="1:6" ht="14.25" customHeight="1">
      <c r="A173" s="26"/>
      <c r="B173" s="26"/>
      <c r="C173" s="26"/>
      <c r="D173" s="26"/>
      <c r="E173" s="11"/>
      <c r="F173" s="27"/>
    </row>
    <row r="174" spans="1:6" ht="14.25" customHeight="1">
      <c r="A174" s="26"/>
      <c r="B174" s="26"/>
      <c r="C174" s="26"/>
      <c r="D174" s="26"/>
      <c r="E174" s="11"/>
      <c r="F174" s="27"/>
    </row>
    <row r="175" spans="1:6" ht="14.25" customHeight="1">
      <c r="A175" s="26"/>
      <c r="B175" s="26"/>
      <c r="C175" s="26"/>
      <c r="D175" s="26"/>
      <c r="E175" s="11"/>
      <c r="F175" s="27"/>
    </row>
    <row r="176" spans="1:6" ht="14.25" customHeight="1">
      <c r="A176" s="26"/>
      <c r="B176" s="26"/>
      <c r="C176" s="26"/>
      <c r="D176" s="26"/>
      <c r="E176" s="11"/>
      <c r="F176" s="27"/>
    </row>
    <row r="177" spans="1:6" ht="14.25" customHeight="1">
      <c r="A177" s="26"/>
      <c r="B177" s="26"/>
      <c r="C177" s="26"/>
      <c r="D177" s="26"/>
      <c r="E177" s="11"/>
      <c r="F177" s="27"/>
    </row>
    <row r="178" spans="1:6" ht="14.25" customHeight="1">
      <c r="A178" s="26"/>
      <c r="B178" s="26"/>
      <c r="C178" s="26"/>
      <c r="D178" s="26"/>
      <c r="E178" s="11"/>
      <c r="F178" s="27"/>
    </row>
    <row r="179" spans="1:6" ht="14.25" customHeight="1">
      <c r="A179" s="26"/>
      <c r="B179" s="26"/>
      <c r="C179" s="26"/>
      <c r="D179" s="26"/>
      <c r="E179" s="11"/>
      <c r="F179" s="27"/>
    </row>
    <row r="180" spans="1:6" ht="14.25" customHeight="1">
      <c r="A180" s="28"/>
      <c r="B180" s="28"/>
      <c r="C180" s="26"/>
      <c r="D180" s="11"/>
      <c r="E180" s="11"/>
      <c r="F180" s="27"/>
    </row>
    <row r="181" spans="1:6" ht="14.25" customHeight="1">
      <c r="A181" s="29"/>
      <c r="B181" s="29"/>
      <c r="C181" s="29"/>
      <c r="D181" s="29"/>
      <c r="E181" s="11"/>
      <c r="F181" s="27"/>
    </row>
    <row r="182" spans="1:6" ht="14.25" customHeight="1">
      <c r="A182" s="30"/>
      <c r="B182" s="11"/>
      <c r="C182" s="11"/>
      <c r="D182" s="11"/>
      <c r="E182" s="11"/>
      <c r="F182" s="27"/>
    </row>
  </sheetData>
  <sheetProtection/>
  <mergeCells count="31">
    <mergeCell ref="A36:H36"/>
    <mergeCell ref="A3:H3"/>
    <mergeCell ref="A66:H66"/>
    <mergeCell ref="A25:H25"/>
    <mergeCell ref="A14:H14"/>
    <mergeCell ref="A7:H7"/>
    <mergeCell ref="A47:H47"/>
    <mergeCell ref="A82:G82"/>
    <mergeCell ref="A62:H62"/>
    <mergeCell ref="A72:H72"/>
    <mergeCell ref="D88:E88"/>
    <mergeCell ref="A71:H71"/>
    <mergeCell ref="A83:H83"/>
    <mergeCell ref="A87:H87"/>
    <mergeCell ref="A1:H1"/>
    <mergeCell ref="E29:E30"/>
    <mergeCell ref="A29:A31"/>
    <mergeCell ref="E26:E27"/>
    <mergeCell ref="A26:A28"/>
    <mergeCell ref="C29:C30"/>
    <mergeCell ref="A2:H2"/>
    <mergeCell ref="A20:H20"/>
    <mergeCell ref="C26:C27"/>
    <mergeCell ref="D90:E90"/>
    <mergeCell ref="A91:H91"/>
    <mergeCell ref="D86:E86"/>
    <mergeCell ref="A167:H167"/>
    <mergeCell ref="D161:E161"/>
    <mergeCell ref="D137:E137"/>
    <mergeCell ref="D138:E138"/>
    <mergeCell ref="A140:H140"/>
  </mergeCells>
  <printOptions/>
  <pageMargins left="0.75" right="0.75" top="0.17" bottom="1" header="0.5" footer="0.5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J139"/>
  <sheetViews>
    <sheetView view="pageBreakPreview" zoomScaleSheetLayoutView="100" zoomScalePageLayoutView="0" workbookViewId="0" topLeftCell="A1">
      <selection activeCell="A110" sqref="A110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2">
      <c r="A2" s="282" t="s">
        <v>603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4">
      <c r="A4" s="6" t="s">
        <v>632</v>
      </c>
      <c r="B4" s="68">
        <v>5205</v>
      </c>
      <c r="C4" s="68" t="s">
        <v>3</v>
      </c>
      <c r="D4" s="68">
        <v>1.25</v>
      </c>
      <c r="E4" s="75" t="s">
        <v>796</v>
      </c>
      <c r="F4" s="68">
        <v>12</v>
      </c>
      <c r="G4" s="68" t="s">
        <v>4</v>
      </c>
      <c r="H4" s="68">
        <v>78075</v>
      </c>
    </row>
    <row r="5" spans="1:8" ht="12">
      <c r="A5" s="2" t="s">
        <v>0</v>
      </c>
      <c r="B5" s="67"/>
      <c r="C5" s="67"/>
      <c r="D5" s="67"/>
      <c r="E5" s="67"/>
      <c r="F5" s="67"/>
      <c r="G5" s="67"/>
      <c r="H5" s="84">
        <v>78075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78000</v>
      </c>
    </row>
    <row r="7" spans="1:8" ht="12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2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2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4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2</v>
      </c>
      <c r="G11" s="68" t="s">
        <v>2</v>
      </c>
      <c r="H11" s="68">
        <f>B11*D11*F11</f>
        <v>2800</v>
      </c>
    </row>
    <row r="12" spans="1:8" ht="12">
      <c r="A12" s="2" t="s">
        <v>0</v>
      </c>
      <c r="B12" s="67"/>
      <c r="C12" s="67"/>
      <c r="D12" s="67"/>
      <c r="E12" s="67"/>
      <c r="F12" s="67"/>
      <c r="G12" s="67"/>
      <c r="H12" s="84">
        <f>H9+H10+H11+H8</f>
        <v>6400</v>
      </c>
    </row>
    <row r="13" spans="1:8" ht="12">
      <c r="A13" s="2" t="s">
        <v>256</v>
      </c>
      <c r="B13" s="67"/>
      <c r="C13" s="67"/>
      <c r="D13" s="67"/>
      <c r="E13" s="67"/>
      <c r="F13" s="67"/>
      <c r="G13" s="67"/>
      <c r="H13" s="84">
        <v>6000</v>
      </c>
    </row>
    <row r="14" spans="1:8" ht="12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2">
      <c r="A15" s="6" t="s">
        <v>632</v>
      </c>
      <c r="B15" s="67"/>
      <c r="C15" s="67"/>
      <c r="D15" s="67"/>
      <c r="E15" s="67"/>
      <c r="F15" s="67"/>
      <c r="G15" s="67"/>
      <c r="H15" s="68">
        <v>23579</v>
      </c>
    </row>
    <row r="16" spans="1:8" ht="12">
      <c r="A16" s="2" t="s">
        <v>0</v>
      </c>
      <c r="B16" s="67"/>
      <c r="C16" s="67"/>
      <c r="D16" s="67"/>
      <c r="E16" s="67"/>
      <c r="F16" s="67"/>
      <c r="G16" s="67"/>
      <c r="H16" s="84">
        <v>23579</v>
      </c>
    </row>
    <row r="17" spans="1:8" ht="12">
      <c r="A17" s="2" t="s">
        <v>256</v>
      </c>
      <c r="B17" s="67"/>
      <c r="C17" s="67"/>
      <c r="D17" s="67"/>
      <c r="E17" s="67"/>
      <c r="F17" s="67"/>
      <c r="G17" s="67"/>
      <c r="H17" s="84">
        <v>24000</v>
      </c>
    </row>
    <row r="18" spans="1:8" ht="12">
      <c r="A18" s="2" t="s">
        <v>668</v>
      </c>
      <c r="B18" s="67"/>
      <c r="C18" s="67"/>
      <c r="D18" s="67"/>
      <c r="E18" s="67"/>
      <c r="F18" s="67"/>
      <c r="G18" s="67"/>
      <c r="H18" s="84">
        <f>H5+H16</f>
        <v>101654</v>
      </c>
    </row>
    <row r="19" spans="1:8" ht="12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7.25" customHeight="1">
      <c r="A20" s="75" t="s">
        <v>617</v>
      </c>
      <c r="B20" s="68">
        <v>192.4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192.4</v>
      </c>
    </row>
    <row r="21" spans="1:8" ht="24">
      <c r="A21" s="6" t="s">
        <v>686</v>
      </c>
      <c r="B21" s="68">
        <v>192.4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192.4</v>
      </c>
    </row>
    <row r="22" spans="1:8" ht="12">
      <c r="A22" s="6" t="s">
        <v>684</v>
      </c>
      <c r="B22" s="68">
        <v>400</v>
      </c>
      <c r="C22" s="68" t="s">
        <v>3</v>
      </c>
      <c r="D22" s="68">
        <v>2</v>
      </c>
      <c r="E22" s="68" t="s">
        <v>7</v>
      </c>
      <c r="F22" s="68">
        <v>1</v>
      </c>
      <c r="G22" s="68" t="s">
        <v>2</v>
      </c>
      <c r="H22" s="68">
        <f>B22*D22</f>
        <v>800</v>
      </c>
    </row>
    <row r="23" spans="1:8" ht="12">
      <c r="A23" s="2" t="s">
        <v>616</v>
      </c>
      <c r="B23" s="68"/>
      <c r="C23" s="68"/>
      <c r="D23" s="68"/>
      <c r="E23" s="68"/>
      <c r="F23" s="68"/>
      <c r="G23" s="68"/>
      <c r="H23" s="179">
        <f>H20+H21+H22</f>
        <v>1185</v>
      </c>
    </row>
    <row r="24" spans="1:8" ht="12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2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2.75">
      <c r="A26" s="285" t="s">
        <v>9</v>
      </c>
      <c r="B26" s="8">
        <v>206.4</v>
      </c>
      <c r="C26" s="8" t="s">
        <v>10</v>
      </c>
      <c r="D26" s="61">
        <v>1450.47</v>
      </c>
      <c r="E26" s="7" t="s">
        <v>3</v>
      </c>
      <c r="F26" s="8"/>
      <c r="G26" s="8"/>
      <c r="H26" s="9">
        <f>B26*D26</f>
        <v>299377.008</v>
      </c>
    </row>
    <row r="27" spans="1:8" s="10" customFormat="1" ht="12.75">
      <c r="A27" s="286"/>
      <c r="B27" s="8">
        <v>155.1</v>
      </c>
      <c r="C27" s="8" t="s">
        <v>10</v>
      </c>
      <c r="D27" s="61">
        <v>1623.8</v>
      </c>
      <c r="E27" s="7" t="s">
        <v>3</v>
      </c>
      <c r="F27" s="8"/>
      <c r="G27" s="8"/>
      <c r="H27" s="9">
        <f>B27*D27</f>
        <v>251851.38</v>
      </c>
    </row>
    <row r="28" spans="1:8" s="10" customFormat="1" ht="12">
      <c r="A28" s="287"/>
      <c r="B28" s="3">
        <f>B26+B27</f>
        <v>361.5</v>
      </c>
      <c r="C28" s="8" t="s">
        <v>10</v>
      </c>
      <c r="D28" s="8"/>
      <c r="E28" s="7" t="s">
        <v>3</v>
      </c>
      <c r="F28" s="8"/>
      <c r="G28" s="8"/>
      <c r="H28" s="106">
        <f>H26+H27</f>
        <v>551228.4</v>
      </c>
    </row>
    <row r="29" spans="1:8" s="10" customFormat="1" ht="24" customHeight="1">
      <c r="A29" s="285" t="s">
        <v>11</v>
      </c>
      <c r="B29" s="8">
        <v>213</v>
      </c>
      <c r="C29" s="8" t="s">
        <v>12</v>
      </c>
      <c r="D29" s="69">
        <v>26.62</v>
      </c>
      <c r="E29" s="7" t="s">
        <v>3</v>
      </c>
      <c r="F29" s="8"/>
      <c r="G29" s="8"/>
      <c r="H29" s="9">
        <f>B29*D29</f>
        <v>5670.06</v>
      </c>
    </row>
    <row r="30" spans="1:8" s="10" customFormat="1" ht="12.75">
      <c r="A30" s="286"/>
      <c r="B30" s="8">
        <v>213.7</v>
      </c>
      <c r="C30" s="8"/>
      <c r="D30" s="72">
        <v>28.89</v>
      </c>
      <c r="E30" s="7"/>
      <c r="F30" s="8"/>
      <c r="G30" s="8"/>
      <c r="H30" s="8">
        <f>B30*D30</f>
        <v>6173.79</v>
      </c>
    </row>
    <row r="31" spans="1:8" s="10" customFormat="1" ht="12.75">
      <c r="A31" s="287"/>
      <c r="B31" s="3">
        <f>B29+B30</f>
        <v>426.7</v>
      </c>
      <c r="C31" s="8"/>
      <c r="D31" s="69"/>
      <c r="E31" s="7"/>
      <c r="F31" s="8"/>
      <c r="G31" s="8"/>
      <c r="H31" s="4">
        <f>H29+H30</f>
        <v>11844</v>
      </c>
    </row>
    <row r="32" spans="1:8" s="10" customFormat="1" ht="12">
      <c r="A32" s="6" t="s">
        <v>13</v>
      </c>
      <c r="B32" s="7">
        <v>9041</v>
      </c>
      <c r="C32" s="8" t="s">
        <v>14</v>
      </c>
      <c r="D32" s="8">
        <v>6.4</v>
      </c>
      <c r="E32" s="7" t="s">
        <v>3</v>
      </c>
      <c r="F32" s="8"/>
      <c r="G32" s="8"/>
      <c r="H32" s="9">
        <f>B32*D32</f>
        <v>57862.4</v>
      </c>
    </row>
    <row r="33" spans="1:8" s="10" customFormat="1" ht="12">
      <c r="A33" s="6" t="s">
        <v>15</v>
      </c>
      <c r="B33" s="7">
        <v>8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7810.8</v>
      </c>
    </row>
    <row r="34" spans="1:8" s="10" customFormat="1" ht="12">
      <c r="A34" s="2" t="s">
        <v>0</v>
      </c>
      <c r="B34" s="3"/>
      <c r="C34" s="3"/>
      <c r="D34" s="4"/>
      <c r="E34" s="4"/>
      <c r="F34" s="3"/>
      <c r="G34" s="3"/>
      <c r="H34" s="4">
        <f>H28+H31+H32+H33</f>
        <v>628746</v>
      </c>
    </row>
    <row r="35" spans="1:8" s="10" customFormat="1" ht="12">
      <c r="A35" s="76" t="s">
        <v>256</v>
      </c>
      <c r="B35" s="76"/>
      <c r="C35" s="76"/>
      <c r="D35" s="76"/>
      <c r="E35" s="76"/>
      <c r="F35" s="76"/>
      <c r="G35" s="76"/>
      <c r="H35" s="76">
        <v>629000</v>
      </c>
    </row>
    <row r="36" spans="1:8" s="10" customFormat="1" ht="12.75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2.75">
      <c r="A37" s="9" t="s">
        <v>16</v>
      </c>
      <c r="B37" s="12">
        <v>1026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13">
        <f>B37*D37*F37</f>
        <v>9693</v>
      </c>
    </row>
    <row r="38" spans="1:8" s="10" customFormat="1" ht="12.75">
      <c r="A38" s="9" t="s">
        <v>18</v>
      </c>
      <c r="B38" s="5"/>
      <c r="C38" s="5"/>
      <c r="D38" s="12">
        <v>2421</v>
      </c>
      <c r="E38" s="12" t="s">
        <v>3</v>
      </c>
      <c r="F38" s="12">
        <v>12</v>
      </c>
      <c r="G38" s="12" t="s">
        <v>4</v>
      </c>
      <c r="H38" s="13">
        <f>D38*F38</f>
        <v>29052</v>
      </c>
    </row>
    <row r="39" spans="1:8" s="10" customFormat="1" ht="12.75">
      <c r="A39" s="6" t="s">
        <v>32</v>
      </c>
      <c r="B39" s="12"/>
      <c r="C39" s="12"/>
      <c r="D39" s="12">
        <v>8000</v>
      </c>
      <c r="E39" s="12" t="s">
        <v>3</v>
      </c>
      <c r="F39" s="12"/>
      <c r="G39" s="12"/>
      <c r="H39" s="12">
        <v>8000</v>
      </c>
    </row>
    <row r="40" spans="1:8" s="10" customFormat="1" ht="12.75">
      <c r="A40" s="9" t="s">
        <v>34</v>
      </c>
      <c r="B40" s="5"/>
      <c r="C40" s="5"/>
      <c r="D40" s="24">
        <v>506.85</v>
      </c>
      <c r="E40" s="12" t="s">
        <v>3</v>
      </c>
      <c r="F40" s="12">
        <v>2</v>
      </c>
      <c r="G40" s="12" t="s">
        <v>7</v>
      </c>
      <c r="H40" s="13">
        <f>D40*F40</f>
        <v>1014</v>
      </c>
    </row>
    <row r="41" spans="1:8" s="10" customFormat="1" ht="12.75">
      <c r="A41" s="6" t="s">
        <v>33</v>
      </c>
      <c r="B41" s="126" t="s">
        <v>784</v>
      </c>
      <c r="C41" s="12"/>
      <c r="D41" s="12">
        <v>30000</v>
      </c>
      <c r="E41" s="12" t="s">
        <v>3</v>
      </c>
      <c r="F41" s="126" t="s">
        <v>790</v>
      </c>
      <c r="G41" s="12"/>
      <c r="H41" s="124">
        <f>30000+54000</f>
        <v>84000</v>
      </c>
    </row>
    <row r="42" spans="1:8" s="10" customFormat="1" ht="12.75">
      <c r="A42" s="6" t="s">
        <v>656</v>
      </c>
      <c r="B42" s="12"/>
      <c r="C42" s="12"/>
      <c r="D42" s="12">
        <v>4300</v>
      </c>
      <c r="E42" s="12" t="s">
        <v>3</v>
      </c>
      <c r="F42" s="12">
        <v>12</v>
      </c>
      <c r="G42" s="12" t="s">
        <v>4</v>
      </c>
      <c r="H42" s="12">
        <f>D42*F42</f>
        <v>51600</v>
      </c>
    </row>
    <row r="43" spans="1:8" s="10" customFormat="1" ht="12.75">
      <c r="A43" s="6" t="s">
        <v>646</v>
      </c>
      <c r="B43" s="12"/>
      <c r="C43" s="12"/>
      <c r="D43" s="12">
        <v>1200</v>
      </c>
      <c r="E43" s="12" t="s">
        <v>3</v>
      </c>
      <c r="F43" s="12">
        <v>12</v>
      </c>
      <c r="G43" s="12" t="s">
        <v>4</v>
      </c>
      <c r="H43" s="12">
        <f>D43*F43</f>
        <v>14400</v>
      </c>
    </row>
    <row r="44" spans="1:8" s="10" customFormat="1" ht="12.75">
      <c r="A44" s="6" t="s">
        <v>647</v>
      </c>
      <c r="B44" s="12"/>
      <c r="C44" s="12"/>
      <c r="D44" s="12">
        <v>1500</v>
      </c>
      <c r="E44" s="12" t="s">
        <v>3</v>
      </c>
      <c r="F44" s="12">
        <v>12</v>
      </c>
      <c r="G44" s="12" t="s">
        <v>4</v>
      </c>
      <c r="H44" s="12">
        <f>D44*F44</f>
        <v>18000</v>
      </c>
    </row>
    <row r="45" spans="1:8" s="10" customFormat="1" ht="12">
      <c r="A45" s="2" t="s">
        <v>0</v>
      </c>
      <c r="B45" s="3"/>
      <c r="C45" s="3"/>
      <c r="D45" s="4"/>
      <c r="E45" s="4"/>
      <c r="F45" s="3"/>
      <c r="G45" s="3"/>
      <c r="H45" s="4">
        <f>SUM(H37:H44)</f>
        <v>215759</v>
      </c>
    </row>
    <row r="46" spans="1:8" s="10" customFormat="1" ht="12">
      <c r="A46" s="2" t="s">
        <v>256</v>
      </c>
      <c r="B46" s="3"/>
      <c r="C46" s="3"/>
      <c r="D46" s="4"/>
      <c r="E46" s="4"/>
      <c r="F46" s="3"/>
      <c r="G46" s="3"/>
      <c r="H46" s="4">
        <f>162000+54000</f>
        <v>216000</v>
      </c>
    </row>
    <row r="47" spans="1:8" s="10" customFormat="1" ht="12.75">
      <c r="A47" s="282" t="s">
        <v>59</v>
      </c>
      <c r="B47" s="298"/>
      <c r="C47" s="298"/>
      <c r="D47" s="298"/>
      <c r="E47" s="298"/>
      <c r="F47" s="298"/>
      <c r="G47" s="298"/>
      <c r="H47" s="312"/>
    </row>
    <row r="48" spans="1:8" s="10" customFormat="1" ht="24">
      <c r="A48" s="6" t="s">
        <v>36</v>
      </c>
      <c r="B48" s="7">
        <v>17</v>
      </c>
      <c r="C48" s="7" t="s">
        <v>2</v>
      </c>
      <c r="D48" s="9">
        <v>100</v>
      </c>
      <c r="E48" s="9" t="s">
        <v>63</v>
      </c>
      <c r="F48" s="7"/>
      <c r="G48" s="7"/>
      <c r="H48" s="9">
        <f>B48*D48</f>
        <v>1700</v>
      </c>
    </row>
    <row r="49" spans="1:8" s="10" customFormat="1" ht="15.75" customHeight="1">
      <c r="A49" s="6" t="s">
        <v>35</v>
      </c>
      <c r="B49" s="7">
        <v>2</v>
      </c>
      <c r="C49" s="7" t="s">
        <v>2</v>
      </c>
      <c r="D49" s="7">
        <v>350</v>
      </c>
      <c r="E49" s="8" t="s">
        <v>3</v>
      </c>
      <c r="F49" s="8"/>
      <c r="G49" s="8"/>
      <c r="H49" s="9">
        <f>B49*D49</f>
        <v>700</v>
      </c>
    </row>
    <row r="50" spans="1:8" s="10" customFormat="1" ht="24">
      <c r="A50" s="6" t="s">
        <v>73</v>
      </c>
      <c r="B50" s="7"/>
      <c r="C50" s="7"/>
      <c r="D50" s="7"/>
      <c r="E50" s="8"/>
      <c r="F50" s="8"/>
      <c r="G50" s="8"/>
      <c r="H50" s="9">
        <v>11000</v>
      </c>
    </row>
    <row r="51" spans="1:8" s="10" customFormat="1" ht="15" customHeight="1">
      <c r="A51" s="6" t="s">
        <v>625</v>
      </c>
      <c r="B51" s="7">
        <v>2</v>
      </c>
      <c r="C51" s="7" t="s">
        <v>2</v>
      </c>
      <c r="D51" s="7">
        <v>1000</v>
      </c>
      <c r="E51" s="8" t="s">
        <v>3</v>
      </c>
      <c r="F51" s="8"/>
      <c r="G51" s="8"/>
      <c r="H51" s="9">
        <f aca="true" t="shared" si="0" ref="H51:H57">B51*D51</f>
        <v>2000</v>
      </c>
    </row>
    <row r="52" spans="1:8" s="10" customFormat="1" ht="15" customHeight="1">
      <c r="A52" s="6" t="s">
        <v>627</v>
      </c>
      <c r="B52" s="7">
        <v>1</v>
      </c>
      <c r="C52" s="8" t="s">
        <v>2</v>
      </c>
      <c r="D52" s="7">
        <v>1000</v>
      </c>
      <c r="E52" s="8" t="s">
        <v>3</v>
      </c>
      <c r="F52" s="8"/>
      <c r="G52" s="8"/>
      <c r="H52" s="9">
        <f t="shared" si="0"/>
        <v>1000</v>
      </c>
    </row>
    <row r="53" spans="1:8" ht="15" customHeight="1">
      <c r="A53" s="6" t="s">
        <v>716</v>
      </c>
      <c r="B53" s="7">
        <v>2</v>
      </c>
      <c r="C53" s="7" t="s">
        <v>2</v>
      </c>
      <c r="D53" s="7">
        <v>3100</v>
      </c>
      <c r="E53" s="8" t="s">
        <v>3</v>
      </c>
      <c r="F53" s="8"/>
      <c r="G53" s="8"/>
      <c r="H53" s="9">
        <f t="shared" si="0"/>
        <v>6200</v>
      </c>
    </row>
    <row r="54" spans="1:8" ht="24">
      <c r="A54" s="6" t="s">
        <v>626</v>
      </c>
      <c r="B54" s="7">
        <v>2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1000</v>
      </c>
    </row>
    <row r="55" spans="1:8" ht="15.75" customHeight="1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ht="40.5" customHeight="1">
      <c r="A56" s="6" t="s">
        <v>720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ht="15.75" customHeight="1">
      <c r="A57" s="6" t="s">
        <v>723</v>
      </c>
      <c r="B57" s="7">
        <v>1</v>
      </c>
      <c r="C57" s="8" t="s">
        <v>2</v>
      </c>
      <c r="D57" s="7">
        <v>2880</v>
      </c>
      <c r="E57" s="8" t="s">
        <v>3</v>
      </c>
      <c r="F57" s="8"/>
      <c r="G57" s="8"/>
      <c r="H57" s="9">
        <f t="shared" si="0"/>
        <v>2880</v>
      </c>
    </row>
    <row r="58" spans="1:8" ht="12">
      <c r="A58" s="6" t="s">
        <v>727</v>
      </c>
      <c r="B58" s="7">
        <v>1</v>
      </c>
      <c r="C58" s="8" t="s">
        <v>2</v>
      </c>
      <c r="D58" s="7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</row>
    <row r="59" spans="1:8" ht="12">
      <c r="A59" s="2" t="s">
        <v>616</v>
      </c>
      <c r="B59" s="7"/>
      <c r="C59" s="8"/>
      <c r="D59" s="7"/>
      <c r="E59" s="8"/>
      <c r="F59" s="8"/>
      <c r="G59" s="8"/>
      <c r="H59" s="5">
        <f>SUM(H48:H58)</f>
        <v>34580</v>
      </c>
    </row>
    <row r="60" spans="1:8" ht="12">
      <c r="A60" s="2" t="s">
        <v>256</v>
      </c>
      <c r="B60" s="3"/>
      <c r="C60" s="3"/>
      <c r="D60" s="4"/>
      <c r="E60" s="4"/>
      <c r="F60" s="3"/>
      <c r="G60" s="3"/>
      <c r="H60" s="4">
        <v>35000</v>
      </c>
    </row>
    <row r="61" spans="1:8" s="10" customFormat="1" ht="12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8" s="10" customFormat="1" ht="12">
      <c r="A62" s="6" t="s">
        <v>37</v>
      </c>
      <c r="B62" s="7">
        <v>2</v>
      </c>
      <c r="C62" s="7" t="s">
        <v>2</v>
      </c>
      <c r="D62" s="7"/>
      <c r="E62" s="7"/>
      <c r="F62" s="8">
        <v>736</v>
      </c>
      <c r="G62" s="8" t="s">
        <v>3</v>
      </c>
      <c r="H62" s="9">
        <f>B62*F62</f>
        <v>1472</v>
      </c>
    </row>
    <row r="63" spans="1:8" ht="24">
      <c r="A63" s="6" t="s">
        <v>257</v>
      </c>
      <c r="B63" s="8">
        <v>4</v>
      </c>
      <c r="C63" s="7" t="s">
        <v>20</v>
      </c>
      <c r="D63" s="7"/>
      <c r="E63" s="7"/>
      <c r="F63" s="8">
        <v>168.55</v>
      </c>
      <c r="G63" s="8" t="s">
        <v>3</v>
      </c>
      <c r="H63" s="7">
        <f>B63*F63</f>
        <v>674</v>
      </c>
    </row>
    <row r="64" spans="1:8" ht="14.25" customHeight="1">
      <c r="A64" s="2" t="s">
        <v>0</v>
      </c>
      <c r="B64" s="4"/>
      <c r="C64" s="4"/>
      <c r="D64" s="4"/>
      <c r="E64" s="4"/>
      <c r="F64" s="3"/>
      <c r="G64" s="3"/>
      <c r="H64" s="4">
        <f>SUM(H62:H63)</f>
        <v>2146</v>
      </c>
    </row>
    <row r="65" spans="1:8" ht="14.25" customHeight="1">
      <c r="A65" s="2" t="s">
        <v>256</v>
      </c>
      <c r="B65" s="4"/>
      <c r="C65" s="4"/>
      <c r="D65" s="4"/>
      <c r="E65" s="4"/>
      <c r="F65" s="3"/>
      <c r="G65" s="3"/>
      <c r="H65" s="4">
        <v>2000</v>
      </c>
    </row>
    <row r="66" spans="1:8" ht="12">
      <c r="A66" s="300" t="s">
        <v>21</v>
      </c>
      <c r="B66" s="300"/>
      <c r="C66" s="300"/>
      <c r="D66" s="300"/>
      <c r="E66" s="300"/>
      <c r="F66" s="300"/>
      <c r="G66" s="300"/>
      <c r="H66" s="300"/>
    </row>
    <row r="67" spans="1:8" ht="12.75" customHeight="1">
      <c r="A67" s="297" t="s">
        <v>22</v>
      </c>
      <c r="B67" s="306"/>
      <c r="C67" s="306"/>
      <c r="D67" s="306"/>
      <c r="E67" s="306"/>
      <c r="F67" s="306"/>
      <c r="G67" s="306"/>
      <c r="H67" s="313"/>
    </row>
    <row r="68" spans="1:8" ht="13.5" customHeight="1">
      <c r="A68" s="2" t="s">
        <v>38</v>
      </c>
      <c r="B68" s="7"/>
      <c r="C68" s="7"/>
      <c r="D68" s="15"/>
      <c r="E68" s="12"/>
      <c r="F68" s="16"/>
      <c r="G68" s="8"/>
      <c r="H68" s="9"/>
    </row>
    <row r="69" spans="1:8" ht="13.5" customHeight="1">
      <c r="A69" s="6" t="s">
        <v>75</v>
      </c>
      <c r="B69" s="7">
        <v>54</v>
      </c>
      <c r="C69" s="7" t="s">
        <v>2</v>
      </c>
      <c r="D69" s="15">
        <v>153</v>
      </c>
      <c r="E69" s="12" t="s">
        <v>77</v>
      </c>
      <c r="F69" s="16">
        <v>5.45</v>
      </c>
      <c r="G69" s="8" t="s">
        <v>3</v>
      </c>
      <c r="H69" s="7">
        <f>B69*D69*F69</f>
        <v>45028</v>
      </c>
    </row>
    <row r="70" spans="1:8" ht="13.5" customHeight="1">
      <c r="A70" s="17" t="s">
        <v>39</v>
      </c>
      <c r="B70" s="7">
        <v>4</v>
      </c>
      <c r="C70" s="7" t="s">
        <v>2</v>
      </c>
      <c r="D70" s="15">
        <v>153</v>
      </c>
      <c r="E70" s="12" t="s">
        <v>23</v>
      </c>
      <c r="F70" s="16">
        <v>7.1</v>
      </c>
      <c r="G70" s="8" t="s">
        <v>3</v>
      </c>
      <c r="H70" s="8">
        <f>B70*D70*F70</f>
        <v>4345.2</v>
      </c>
    </row>
    <row r="71" spans="1:8" ht="12.75" customHeight="1">
      <c r="A71" s="17" t="s">
        <v>81</v>
      </c>
      <c r="B71" s="7">
        <v>14</v>
      </c>
      <c r="C71" s="7" t="s">
        <v>2</v>
      </c>
      <c r="D71" s="15">
        <v>153</v>
      </c>
      <c r="E71" s="12" t="s">
        <v>23</v>
      </c>
      <c r="F71" s="16">
        <v>17</v>
      </c>
      <c r="G71" s="8" t="s">
        <v>3</v>
      </c>
      <c r="H71" s="9">
        <f>B71*D71*F71</f>
        <v>36414</v>
      </c>
    </row>
    <row r="72" spans="1:8" ht="12.75" customHeight="1">
      <c r="A72" s="17" t="s">
        <v>739</v>
      </c>
      <c r="B72" s="7">
        <v>4</v>
      </c>
      <c r="C72" s="7" t="s">
        <v>2</v>
      </c>
      <c r="D72" s="15">
        <v>68</v>
      </c>
      <c r="E72" s="12" t="s">
        <v>23</v>
      </c>
      <c r="F72" s="16">
        <v>17</v>
      </c>
      <c r="G72" s="8" t="s">
        <v>3</v>
      </c>
      <c r="H72" s="9">
        <f>B72*D72*F72</f>
        <v>4624</v>
      </c>
    </row>
    <row r="73" spans="1:8" ht="15" customHeight="1">
      <c r="A73" s="294" t="s">
        <v>41</v>
      </c>
      <c r="B73" s="295"/>
      <c r="C73" s="295"/>
      <c r="D73" s="295"/>
      <c r="E73" s="295"/>
      <c r="F73" s="295"/>
      <c r="G73" s="296"/>
      <c r="H73" s="4">
        <f>SUM(H69:H72)</f>
        <v>90411</v>
      </c>
    </row>
    <row r="74" spans="1:8" ht="15" customHeight="1">
      <c r="A74" s="297" t="s">
        <v>43</v>
      </c>
      <c r="B74" s="298"/>
      <c r="C74" s="298"/>
      <c r="D74" s="298"/>
      <c r="E74" s="298"/>
      <c r="F74" s="298"/>
      <c r="G74" s="298"/>
      <c r="H74" s="312"/>
    </row>
    <row r="75" spans="1:8" ht="12.75" customHeight="1">
      <c r="A75" s="1" t="s">
        <v>45</v>
      </c>
      <c r="B75" s="32">
        <v>54</v>
      </c>
      <c r="C75" s="33" t="s">
        <v>2</v>
      </c>
      <c r="D75" s="32">
        <v>0.07</v>
      </c>
      <c r="E75" s="33" t="s">
        <v>44</v>
      </c>
      <c r="F75" s="32">
        <v>120</v>
      </c>
      <c r="G75" s="8" t="s">
        <v>5</v>
      </c>
      <c r="H75" s="8">
        <f>B75*D75*F75</f>
        <v>453.6</v>
      </c>
    </row>
    <row r="76" spans="1:8" ht="12.75" customHeight="1">
      <c r="A76" s="2" t="s">
        <v>50</v>
      </c>
      <c r="B76" s="34">
        <f>H75</f>
        <v>453.6</v>
      </c>
      <c r="C76" s="33" t="s">
        <v>44</v>
      </c>
      <c r="D76" s="34">
        <v>2.5</v>
      </c>
      <c r="E76" s="33" t="s">
        <v>44</v>
      </c>
      <c r="F76" s="34">
        <v>4.5</v>
      </c>
      <c r="G76" s="8" t="s">
        <v>3</v>
      </c>
      <c r="H76" s="4">
        <f>B76/D76*F76</f>
        <v>816</v>
      </c>
    </row>
    <row r="77" spans="1:8" ht="12" customHeight="1">
      <c r="A77" s="14"/>
      <c r="B77" s="31"/>
      <c r="C77" s="31"/>
      <c r="D77" s="306"/>
      <c r="E77" s="306"/>
      <c r="F77" s="31"/>
      <c r="G77" s="31"/>
      <c r="H77" s="18"/>
    </row>
    <row r="78" spans="1:8" ht="12" customHeight="1">
      <c r="A78" s="297" t="s">
        <v>79</v>
      </c>
      <c r="B78" s="298"/>
      <c r="C78" s="298"/>
      <c r="D78" s="298"/>
      <c r="E78" s="298"/>
      <c r="F78" s="298"/>
      <c r="G78" s="298"/>
      <c r="H78" s="312"/>
    </row>
    <row r="79" spans="1:8" ht="12" customHeight="1">
      <c r="A79" s="6" t="s">
        <v>79</v>
      </c>
      <c r="B79" s="7">
        <v>146</v>
      </c>
      <c r="C79" s="7" t="s">
        <v>80</v>
      </c>
      <c r="D79" s="303">
        <v>0.18</v>
      </c>
      <c r="E79" s="304"/>
      <c r="F79" s="70" t="s">
        <v>42</v>
      </c>
      <c r="G79" s="8"/>
      <c r="H79" s="9">
        <f>D79*B79</f>
        <v>26.28</v>
      </c>
    </row>
    <row r="80" spans="1:8" ht="14.25" customHeight="1">
      <c r="A80" s="6"/>
      <c r="B80" s="35">
        <f>H79</f>
        <v>26.28</v>
      </c>
      <c r="C80" s="7" t="s">
        <v>42</v>
      </c>
      <c r="D80" s="20">
        <v>12</v>
      </c>
      <c r="E80" s="40" t="s">
        <v>46</v>
      </c>
      <c r="F80" s="8">
        <v>27.4</v>
      </c>
      <c r="G80" s="8" t="s">
        <v>3</v>
      </c>
      <c r="H80" s="8">
        <f>B80*D80*F80</f>
        <v>8640.86</v>
      </c>
    </row>
    <row r="81" spans="1:8" ht="12" customHeight="1">
      <c r="A81" s="2" t="s">
        <v>29</v>
      </c>
      <c r="B81" s="7"/>
      <c r="C81" s="7"/>
      <c r="D81" s="303"/>
      <c r="E81" s="304"/>
      <c r="F81" s="8"/>
      <c r="G81" s="8"/>
      <c r="H81" s="4">
        <f>H80</f>
        <v>8641</v>
      </c>
    </row>
    <row r="82" spans="1:8" ht="12" customHeight="1">
      <c r="A82" s="297" t="s">
        <v>30</v>
      </c>
      <c r="B82" s="298"/>
      <c r="C82" s="298"/>
      <c r="D82" s="298"/>
      <c r="E82" s="298"/>
      <c r="F82" s="298"/>
      <c r="G82" s="298"/>
      <c r="H82" s="312"/>
    </row>
    <row r="83" spans="1:8" ht="12" customHeight="1">
      <c r="A83" s="6" t="s">
        <v>121</v>
      </c>
      <c r="B83" s="32">
        <v>15</v>
      </c>
      <c r="C83" s="33" t="s">
        <v>6</v>
      </c>
      <c r="D83" s="32"/>
      <c r="E83" s="33"/>
      <c r="F83" s="32">
        <v>210</v>
      </c>
      <c r="G83" s="33" t="s">
        <v>3</v>
      </c>
      <c r="H83" s="32">
        <f>B83*F83</f>
        <v>3150</v>
      </c>
    </row>
    <row r="84" spans="1:8" ht="12" customHeight="1">
      <c r="A84" s="6" t="s">
        <v>192</v>
      </c>
      <c r="B84" s="32">
        <v>4</v>
      </c>
      <c r="C84" s="33" t="s">
        <v>6</v>
      </c>
      <c r="D84" s="32">
        <v>10</v>
      </c>
      <c r="E84" s="33" t="s">
        <v>4</v>
      </c>
      <c r="F84" s="32">
        <v>11</v>
      </c>
      <c r="G84" s="33" t="s">
        <v>3</v>
      </c>
      <c r="H84" s="32">
        <f>B84*D84*F84</f>
        <v>440</v>
      </c>
    </row>
    <row r="85" spans="1:8" ht="12" customHeight="1">
      <c r="A85" s="6" t="s">
        <v>157</v>
      </c>
      <c r="B85" s="32">
        <v>10</v>
      </c>
      <c r="C85" s="33" t="s">
        <v>6</v>
      </c>
      <c r="D85" s="32">
        <v>9</v>
      </c>
      <c r="E85" s="33" t="s">
        <v>4</v>
      </c>
      <c r="F85" s="32">
        <v>8</v>
      </c>
      <c r="G85" s="33" t="s">
        <v>3</v>
      </c>
      <c r="H85" s="32">
        <f>B85*D85*F85</f>
        <v>720</v>
      </c>
    </row>
    <row r="86" spans="1:8" ht="12" customHeight="1">
      <c r="A86" s="6" t="s">
        <v>122</v>
      </c>
      <c r="B86" s="32">
        <v>4</v>
      </c>
      <c r="C86" s="33" t="s">
        <v>6</v>
      </c>
      <c r="D86" s="32">
        <v>9</v>
      </c>
      <c r="E86" s="33" t="s">
        <v>4</v>
      </c>
      <c r="F86" s="32">
        <v>8</v>
      </c>
      <c r="G86" s="33" t="s">
        <v>3</v>
      </c>
      <c r="H86" s="32">
        <f>B86*D86*F86</f>
        <v>288</v>
      </c>
    </row>
    <row r="87" spans="1:8" ht="12" customHeight="1">
      <c r="A87" s="6" t="s">
        <v>100</v>
      </c>
      <c r="B87" s="32">
        <v>3</v>
      </c>
      <c r="C87" s="33" t="s">
        <v>6</v>
      </c>
      <c r="D87" s="32">
        <v>9</v>
      </c>
      <c r="E87" s="33" t="s">
        <v>4</v>
      </c>
      <c r="F87" s="32">
        <v>9</v>
      </c>
      <c r="G87" s="33" t="s">
        <v>3</v>
      </c>
      <c r="H87" s="32">
        <f>B87*D87*F87</f>
        <v>243</v>
      </c>
    </row>
    <row r="88" spans="1:8" ht="12" customHeight="1">
      <c r="A88" s="6" t="s">
        <v>193</v>
      </c>
      <c r="B88" s="32">
        <v>4</v>
      </c>
      <c r="C88" s="33" t="s">
        <v>6</v>
      </c>
      <c r="D88" s="32"/>
      <c r="E88" s="33"/>
      <c r="F88" s="32">
        <v>20</v>
      </c>
      <c r="G88" s="33" t="s">
        <v>3</v>
      </c>
      <c r="H88" s="32">
        <f>B88*F88</f>
        <v>80</v>
      </c>
    </row>
    <row r="89" spans="1:8" ht="12" customHeight="1">
      <c r="A89" s="6" t="s">
        <v>124</v>
      </c>
      <c r="B89" s="32">
        <v>5</v>
      </c>
      <c r="C89" s="33" t="s">
        <v>6</v>
      </c>
      <c r="D89" s="32">
        <v>9</v>
      </c>
      <c r="E89" s="33" t="s">
        <v>4</v>
      </c>
      <c r="F89" s="32">
        <v>33</v>
      </c>
      <c r="G89" s="33" t="s">
        <v>3</v>
      </c>
      <c r="H89" s="32">
        <f>B89*D89*F89</f>
        <v>1485</v>
      </c>
    </row>
    <row r="90" spans="1:8" ht="12" customHeight="1">
      <c r="A90" s="6" t="s">
        <v>125</v>
      </c>
      <c r="B90" s="32">
        <v>3</v>
      </c>
      <c r="C90" s="33" t="s">
        <v>6</v>
      </c>
      <c r="D90" s="32">
        <v>9</v>
      </c>
      <c r="E90" s="33" t="s">
        <v>4</v>
      </c>
      <c r="F90" s="32">
        <v>20</v>
      </c>
      <c r="G90" s="33" t="s">
        <v>3</v>
      </c>
      <c r="H90" s="32">
        <f>B90*D90*F90</f>
        <v>540</v>
      </c>
    </row>
    <row r="91" spans="1:8" ht="12" customHeight="1">
      <c r="A91" s="6" t="s">
        <v>126</v>
      </c>
      <c r="B91" s="32">
        <v>2</v>
      </c>
      <c r="C91" s="33" t="s">
        <v>6</v>
      </c>
      <c r="D91" s="32">
        <v>9</v>
      </c>
      <c r="E91" s="33" t="s">
        <v>4</v>
      </c>
      <c r="F91" s="32">
        <v>28</v>
      </c>
      <c r="G91" s="33" t="s">
        <v>3</v>
      </c>
      <c r="H91" s="32">
        <f>B91*D91*F91</f>
        <v>504</v>
      </c>
    </row>
    <row r="92" spans="1:8" ht="12" customHeight="1">
      <c r="A92" s="6" t="s">
        <v>127</v>
      </c>
      <c r="B92" s="32">
        <v>50</v>
      </c>
      <c r="C92" s="33" t="s">
        <v>46</v>
      </c>
      <c r="D92" s="32"/>
      <c r="E92" s="33"/>
      <c r="F92" s="32">
        <v>35</v>
      </c>
      <c r="G92" s="33" t="s">
        <v>3</v>
      </c>
      <c r="H92" s="32">
        <f>B92*F92</f>
        <v>1750</v>
      </c>
    </row>
    <row r="93" spans="1:8" ht="12" customHeight="1">
      <c r="A93" s="6" t="s">
        <v>107</v>
      </c>
      <c r="B93" s="32">
        <v>1</v>
      </c>
      <c r="C93" s="33" t="s">
        <v>6</v>
      </c>
      <c r="D93" s="32"/>
      <c r="E93" s="33"/>
      <c r="F93" s="32">
        <v>502</v>
      </c>
      <c r="G93" s="33" t="s">
        <v>3</v>
      </c>
      <c r="H93" s="32">
        <f>B93*F93</f>
        <v>502</v>
      </c>
    </row>
    <row r="94" spans="1:8" ht="12" customHeight="1">
      <c r="A94" s="6" t="s">
        <v>47</v>
      </c>
      <c r="B94" s="32">
        <v>2</v>
      </c>
      <c r="C94" s="33" t="s">
        <v>6</v>
      </c>
      <c r="D94" s="32"/>
      <c r="E94" s="33"/>
      <c r="F94" s="32">
        <v>350</v>
      </c>
      <c r="G94" s="33" t="s">
        <v>3</v>
      </c>
      <c r="H94" s="32">
        <f>B94*F94</f>
        <v>700</v>
      </c>
    </row>
    <row r="95" spans="1:8" ht="12" customHeight="1">
      <c r="A95" s="6" t="s">
        <v>194</v>
      </c>
      <c r="B95" s="32">
        <v>4</v>
      </c>
      <c r="C95" s="33" t="s">
        <v>6</v>
      </c>
      <c r="D95" s="32"/>
      <c r="E95" s="33"/>
      <c r="F95" s="32">
        <v>100</v>
      </c>
      <c r="G95" s="33" t="s">
        <v>3</v>
      </c>
      <c r="H95" s="32">
        <f aca="true" t="shared" si="1" ref="H95:H105">B95*F95</f>
        <v>400</v>
      </c>
    </row>
    <row r="96" spans="1:8" ht="12" customHeight="1">
      <c r="A96" s="6" t="s">
        <v>195</v>
      </c>
      <c r="B96" s="32">
        <v>1</v>
      </c>
      <c r="C96" s="33" t="s">
        <v>6</v>
      </c>
      <c r="D96" s="32"/>
      <c r="E96" s="33"/>
      <c r="F96" s="32">
        <v>350</v>
      </c>
      <c r="G96" s="33" t="s">
        <v>3</v>
      </c>
      <c r="H96" s="32">
        <f t="shared" si="1"/>
        <v>350</v>
      </c>
    </row>
    <row r="97" spans="1:8" ht="12" customHeight="1">
      <c r="A97" s="6" t="s">
        <v>129</v>
      </c>
      <c r="B97" s="32">
        <v>2</v>
      </c>
      <c r="C97" s="33" t="s">
        <v>6</v>
      </c>
      <c r="D97" s="32"/>
      <c r="E97" s="33"/>
      <c r="F97" s="32">
        <v>65</v>
      </c>
      <c r="G97" s="33" t="s">
        <v>3</v>
      </c>
      <c r="H97" s="32">
        <f t="shared" si="1"/>
        <v>130</v>
      </c>
    </row>
    <row r="98" spans="1:8" ht="12" customHeight="1">
      <c r="A98" s="6" t="s">
        <v>97</v>
      </c>
      <c r="B98" s="32">
        <v>10</v>
      </c>
      <c r="C98" s="33" t="s">
        <v>6</v>
      </c>
      <c r="D98" s="32"/>
      <c r="E98" s="33"/>
      <c r="F98" s="32">
        <v>68</v>
      </c>
      <c r="G98" s="33" t="s">
        <v>3</v>
      </c>
      <c r="H98" s="32">
        <f t="shared" si="1"/>
        <v>680</v>
      </c>
    </row>
    <row r="99" spans="1:8" ht="12" customHeight="1">
      <c r="A99" s="6" t="s">
        <v>196</v>
      </c>
      <c r="B99" s="32">
        <v>2</v>
      </c>
      <c r="C99" s="33" t="s">
        <v>6</v>
      </c>
      <c r="D99" s="32"/>
      <c r="E99" s="33"/>
      <c r="F99" s="32">
        <v>300</v>
      </c>
      <c r="G99" s="33" t="s">
        <v>3</v>
      </c>
      <c r="H99" s="32">
        <f t="shared" si="1"/>
        <v>600</v>
      </c>
    </row>
    <row r="100" spans="1:8" ht="12" customHeight="1">
      <c r="A100" s="6" t="s">
        <v>130</v>
      </c>
      <c r="B100" s="32">
        <v>7</v>
      </c>
      <c r="C100" s="33" t="s">
        <v>6</v>
      </c>
      <c r="D100" s="32"/>
      <c r="E100" s="33"/>
      <c r="F100" s="32">
        <v>133</v>
      </c>
      <c r="G100" s="33" t="s">
        <v>3</v>
      </c>
      <c r="H100" s="32">
        <f t="shared" si="1"/>
        <v>931</v>
      </c>
    </row>
    <row r="101" spans="1:8" ht="12" customHeight="1">
      <c r="A101" s="6" t="s">
        <v>131</v>
      </c>
      <c r="B101" s="32">
        <v>2</v>
      </c>
      <c r="C101" s="33" t="s">
        <v>6</v>
      </c>
      <c r="D101" s="32"/>
      <c r="E101" s="33"/>
      <c r="F101" s="32">
        <v>168</v>
      </c>
      <c r="G101" s="33" t="s">
        <v>3</v>
      </c>
      <c r="H101" s="32">
        <f t="shared" si="1"/>
        <v>336</v>
      </c>
    </row>
    <row r="102" spans="1:8" ht="12" customHeight="1">
      <c r="A102" s="6" t="s">
        <v>133</v>
      </c>
      <c r="B102" s="32">
        <v>2</v>
      </c>
      <c r="C102" s="33" t="s">
        <v>6</v>
      </c>
      <c r="D102" s="32"/>
      <c r="E102" s="33"/>
      <c r="F102" s="32">
        <v>20</v>
      </c>
      <c r="G102" s="33" t="s">
        <v>3</v>
      </c>
      <c r="H102" s="32">
        <f t="shared" si="1"/>
        <v>40</v>
      </c>
    </row>
    <row r="103" spans="1:8" ht="12" customHeight="1">
      <c r="A103" s="6" t="s">
        <v>136</v>
      </c>
      <c r="B103" s="32">
        <v>2</v>
      </c>
      <c r="C103" s="33" t="s">
        <v>6</v>
      </c>
      <c r="D103" s="32"/>
      <c r="E103" s="33"/>
      <c r="F103" s="32">
        <v>20</v>
      </c>
      <c r="G103" s="33" t="s">
        <v>3</v>
      </c>
      <c r="H103" s="32">
        <f t="shared" si="1"/>
        <v>40</v>
      </c>
    </row>
    <row r="104" spans="1:8" ht="12" customHeight="1">
      <c r="A104" s="6" t="s">
        <v>98</v>
      </c>
      <c r="B104" s="32">
        <v>5</v>
      </c>
      <c r="C104" s="33" t="s">
        <v>6</v>
      </c>
      <c r="D104" s="32"/>
      <c r="E104" s="33"/>
      <c r="F104" s="32">
        <v>35</v>
      </c>
      <c r="G104" s="33" t="s">
        <v>3</v>
      </c>
      <c r="H104" s="32">
        <f t="shared" si="1"/>
        <v>175</v>
      </c>
    </row>
    <row r="105" spans="1:8" ht="12" customHeight="1">
      <c r="A105" s="6" t="s">
        <v>96</v>
      </c>
      <c r="B105" s="32">
        <v>10</v>
      </c>
      <c r="C105" s="33" t="s">
        <v>6</v>
      </c>
      <c r="D105" s="32"/>
      <c r="E105" s="33"/>
      <c r="F105" s="32">
        <v>100</v>
      </c>
      <c r="G105" s="33" t="s">
        <v>3</v>
      </c>
      <c r="H105" s="32">
        <f t="shared" si="1"/>
        <v>1000</v>
      </c>
    </row>
    <row r="106" spans="1:8" ht="12" customHeight="1">
      <c r="A106" s="6" t="s">
        <v>30</v>
      </c>
      <c r="B106" s="7"/>
      <c r="C106" s="7"/>
      <c r="D106" s="302"/>
      <c r="E106" s="302"/>
      <c r="F106" s="8"/>
      <c r="G106" s="33"/>
      <c r="H106" s="9">
        <f>SUM(H83:H105)</f>
        <v>15084</v>
      </c>
    </row>
    <row r="107" spans="1:8" ht="12" customHeight="1">
      <c r="A107" s="2" t="s">
        <v>256</v>
      </c>
      <c r="B107" s="7"/>
      <c r="C107" s="7"/>
      <c r="D107" s="40"/>
      <c r="E107" s="40"/>
      <c r="F107" s="8"/>
      <c r="G107" s="8"/>
      <c r="H107" s="5">
        <v>12000</v>
      </c>
    </row>
    <row r="108" spans="1:8" ht="12" customHeight="1">
      <c r="A108" s="297" t="s">
        <v>31</v>
      </c>
      <c r="B108" s="298"/>
      <c r="C108" s="298"/>
      <c r="D108" s="298"/>
      <c r="E108" s="298"/>
      <c r="F108" s="298"/>
      <c r="G108" s="298"/>
      <c r="H108" s="312"/>
    </row>
    <row r="109" spans="1:8" ht="12" customHeight="1">
      <c r="A109" s="6" t="s">
        <v>184</v>
      </c>
      <c r="B109" s="32">
        <v>30</v>
      </c>
      <c r="C109" s="33" t="s">
        <v>110</v>
      </c>
      <c r="D109" s="32"/>
      <c r="E109" s="33"/>
      <c r="F109" s="32">
        <v>330</v>
      </c>
      <c r="G109" s="33" t="s">
        <v>3</v>
      </c>
      <c r="H109" s="32">
        <f>B109*F109</f>
        <v>9900</v>
      </c>
    </row>
    <row r="110" spans="1:8" ht="12" customHeight="1">
      <c r="A110" s="6" t="s">
        <v>185</v>
      </c>
      <c r="B110" s="32">
        <v>10</v>
      </c>
      <c r="C110" s="33" t="s">
        <v>110</v>
      </c>
      <c r="D110" s="32"/>
      <c r="E110" s="33"/>
      <c r="F110" s="32">
        <v>330</v>
      </c>
      <c r="G110" s="33" t="s">
        <v>3</v>
      </c>
      <c r="H110" s="32">
        <f>B110*F110</f>
        <v>3300</v>
      </c>
    </row>
    <row r="111" spans="1:8" ht="12" customHeight="1">
      <c r="A111" s="6" t="s">
        <v>186</v>
      </c>
      <c r="B111" s="32">
        <v>10</v>
      </c>
      <c r="C111" s="33" t="s">
        <v>6</v>
      </c>
      <c r="D111" s="32"/>
      <c r="E111" s="33"/>
      <c r="F111" s="32">
        <v>30</v>
      </c>
      <c r="G111" s="33" t="s">
        <v>3</v>
      </c>
      <c r="H111" s="32">
        <f aca="true" t="shared" si="2" ref="H111:H119">B111*F111</f>
        <v>300</v>
      </c>
    </row>
    <row r="112" spans="1:8" ht="12" customHeight="1">
      <c r="A112" s="6" t="s">
        <v>187</v>
      </c>
      <c r="B112" s="32">
        <v>3</v>
      </c>
      <c r="C112" s="33" t="s">
        <v>110</v>
      </c>
      <c r="D112" s="32"/>
      <c r="E112" s="33"/>
      <c r="F112" s="32">
        <v>540</v>
      </c>
      <c r="G112" s="33" t="s">
        <v>3</v>
      </c>
      <c r="H112" s="32">
        <f t="shared" si="2"/>
        <v>1620</v>
      </c>
    </row>
    <row r="113" spans="1:8" ht="12" customHeight="1">
      <c r="A113" s="6" t="s">
        <v>188</v>
      </c>
      <c r="B113" s="32">
        <v>10</v>
      </c>
      <c r="C113" s="33" t="s">
        <v>6</v>
      </c>
      <c r="D113" s="32"/>
      <c r="E113" s="33"/>
      <c r="F113" s="32">
        <v>35</v>
      </c>
      <c r="G113" s="33" t="s">
        <v>3</v>
      </c>
      <c r="H113" s="32">
        <f t="shared" si="2"/>
        <v>350</v>
      </c>
    </row>
    <row r="114" spans="1:8" ht="12" customHeight="1">
      <c r="A114" s="6" t="s">
        <v>119</v>
      </c>
      <c r="B114" s="32">
        <v>10</v>
      </c>
      <c r="C114" s="33" t="s">
        <v>6</v>
      </c>
      <c r="D114" s="32"/>
      <c r="E114" s="33"/>
      <c r="F114" s="32">
        <v>45</v>
      </c>
      <c r="G114" s="33" t="s">
        <v>3</v>
      </c>
      <c r="H114" s="32">
        <f t="shared" si="2"/>
        <v>450</v>
      </c>
    </row>
    <row r="115" spans="1:8" ht="12" customHeight="1">
      <c r="A115" s="6" t="s">
        <v>189</v>
      </c>
      <c r="B115" s="32">
        <v>2</v>
      </c>
      <c r="C115" s="33" t="s">
        <v>110</v>
      </c>
      <c r="D115" s="32"/>
      <c r="E115" s="33"/>
      <c r="F115" s="32">
        <v>200</v>
      </c>
      <c r="G115" s="33" t="s">
        <v>3</v>
      </c>
      <c r="H115" s="32">
        <f t="shared" si="2"/>
        <v>400</v>
      </c>
    </row>
    <row r="116" spans="1:8" ht="12" customHeight="1">
      <c r="A116" s="6" t="s">
        <v>190</v>
      </c>
      <c r="B116" s="32">
        <v>2</v>
      </c>
      <c r="C116" s="33" t="s">
        <v>6</v>
      </c>
      <c r="D116" s="32"/>
      <c r="E116" s="33"/>
      <c r="F116" s="32">
        <v>180</v>
      </c>
      <c r="G116" s="33" t="s">
        <v>3</v>
      </c>
      <c r="H116" s="32">
        <f t="shared" si="2"/>
        <v>360</v>
      </c>
    </row>
    <row r="117" spans="1:8" ht="12" customHeight="1">
      <c r="A117" s="6" t="s">
        <v>191</v>
      </c>
      <c r="B117" s="32">
        <v>7</v>
      </c>
      <c r="C117" s="33" t="s">
        <v>110</v>
      </c>
      <c r="D117" s="32"/>
      <c r="E117" s="33"/>
      <c r="F117" s="32">
        <v>330</v>
      </c>
      <c r="G117" s="33" t="s">
        <v>3</v>
      </c>
      <c r="H117" s="32">
        <f t="shared" si="2"/>
        <v>2310</v>
      </c>
    </row>
    <row r="118" spans="1:8" ht="12" customHeight="1">
      <c r="A118" s="6" t="s">
        <v>142</v>
      </c>
      <c r="B118" s="32">
        <v>4</v>
      </c>
      <c r="C118" s="33" t="s">
        <v>143</v>
      </c>
      <c r="D118" s="32"/>
      <c r="E118" s="33"/>
      <c r="F118" s="32">
        <v>450</v>
      </c>
      <c r="G118" s="33" t="s">
        <v>3</v>
      </c>
      <c r="H118" s="32">
        <f t="shared" si="2"/>
        <v>1800</v>
      </c>
    </row>
    <row r="119" spans="1:8" ht="12" customHeight="1">
      <c r="A119" s="6" t="s">
        <v>188</v>
      </c>
      <c r="B119" s="32">
        <v>5</v>
      </c>
      <c r="C119" s="33" t="s">
        <v>6</v>
      </c>
      <c r="D119" s="32"/>
      <c r="E119" s="33"/>
      <c r="F119" s="32">
        <v>51</v>
      </c>
      <c r="G119" s="33" t="s">
        <v>3</v>
      </c>
      <c r="H119" s="32">
        <f t="shared" si="2"/>
        <v>255</v>
      </c>
    </row>
    <row r="120" spans="1:8" ht="12" customHeight="1">
      <c r="A120" s="2" t="s">
        <v>31</v>
      </c>
      <c r="B120" s="7"/>
      <c r="C120" s="7"/>
      <c r="D120" s="40"/>
      <c r="E120" s="40"/>
      <c r="F120" s="70"/>
      <c r="G120" s="8"/>
      <c r="H120" s="9">
        <f>SUM(H109:H119)</f>
        <v>21045</v>
      </c>
    </row>
    <row r="121" spans="1:8" ht="12" customHeight="1">
      <c r="A121" s="2" t="s">
        <v>256</v>
      </c>
      <c r="B121" s="7"/>
      <c r="C121" s="7"/>
      <c r="D121" s="302"/>
      <c r="E121" s="302"/>
      <c r="F121" s="8"/>
      <c r="G121" s="8"/>
      <c r="H121" s="5">
        <v>21054</v>
      </c>
    </row>
    <row r="122" spans="1:8" ht="12" customHeight="1">
      <c r="A122" s="2" t="s">
        <v>259</v>
      </c>
      <c r="B122" s="7"/>
      <c r="C122" s="7"/>
      <c r="D122" s="7"/>
      <c r="E122" s="7"/>
      <c r="F122" s="8"/>
      <c r="G122" s="8"/>
      <c r="H122" s="4">
        <f>H121+H76+H73+H81+H106</f>
        <v>136006</v>
      </c>
    </row>
    <row r="123" spans="1:8" ht="12" customHeight="1">
      <c r="A123" s="2" t="s">
        <v>406</v>
      </c>
      <c r="B123" s="7"/>
      <c r="C123" s="7"/>
      <c r="D123" s="7"/>
      <c r="E123" s="7"/>
      <c r="F123" s="8"/>
      <c r="G123" s="8"/>
      <c r="H123" s="4">
        <v>136000</v>
      </c>
    </row>
    <row r="124" spans="1:8" ht="12" customHeight="1">
      <c r="A124" s="46" t="s">
        <v>86</v>
      </c>
      <c r="B124" s="47"/>
      <c r="C124" s="47"/>
      <c r="D124" s="47"/>
      <c r="E124" s="47"/>
      <c r="F124" s="48"/>
      <c r="G124" s="48"/>
      <c r="H124" s="49">
        <f>H5+H12+H16+H23+H34+H45+H59+H64+H122</f>
        <v>1126476</v>
      </c>
    </row>
    <row r="125" spans="1:8" ht="12">
      <c r="A125" s="50" t="s">
        <v>87</v>
      </c>
      <c r="B125" s="47"/>
      <c r="C125" s="47"/>
      <c r="D125" s="47"/>
      <c r="E125" s="47"/>
      <c r="F125" s="48"/>
      <c r="G125" s="48"/>
      <c r="H125" s="49">
        <f>H6+H13+H17+H24+H35+H46+H60+H65+H123</f>
        <v>1127000</v>
      </c>
    </row>
    <row r="126" spans="1:6" ht="12.75">
      <c r="A126" s="25"/>
      <c r="B126" s="26"/>
      <c r="C126" s="26"/>
      <c r="D126" s="26"/>
      <c r="E126" s="11"/>
      <c r="F126" s="27"/>
    </row>
    <row r="127" spans="1:10" ht="12.75">
      <c r="A127" s="316" t="s">
        <v>61</v>
      </c>
      <c r="B127" s="330"/>
      <c r="C127" s="330"/>
      <c r="D127" s="330"/>
      <c r="E127" s="330"/>
      <c r="F127" s="330"/>
      <c r="G127" s="330"/>
      <c r="H127" s="330"/>
      <c r="I127" s="330"/>
      <c r="J127" s="330"/>
    </row>
    <row r="128" spans="1:7" ht="12">
      <c r="A128" s="1" t="s">
        <v>62</v>
      </c>
      <c r="B128" s="1"/>
      <c r="C128" s="1"/>
      <c r="D128" s="1" t="s">
        <v>60</v>
      </c>
      <c r="E128" s="1"/>
      <c r="F128" s="1"/>
      <c r="G128" s="1" t="s">
        <v>758</v>
      </c>
    </row>
    <row r="129" spans="1:6" ht="12.75">
      <c r="A129" s="25"/>
      <c r="B129" s="26"/>
      <c r="C129" s="26"/>
      <c r="D129" s="26"/>
      <c r="E129" s="11"/>
      <c r="F129" s="27"/>
    </row>
    <row r="130" spans="1:6" ht="12.75">
      <c r="A130" s="26"/>
      <c r="B130" s="26"/>
      <c r="C130" s="26"/>
      <c r="D130" s="26"/>
      <c r="E130" s="11"/>
      <c r="F130" s="27"/>
    </row>
    <row r="131" spans="1:6" ht="12.75">
      <c r="A131" s="26"/>
      <c r="B131" s="26"/>
      <c r="C131" s="26"/>
      <c r="D131" s="26"/>
      <c r="E131" s="11"/>
      <c r="F131" s="27"/>
    </row>
    <row r="132" spans="1:6" ht="12.75">
      <c r="A132" s="26"/>
      <c r="B132" s="26"/>
      <c r="C132" s="26"/>
      <c r="D132" s="26"/>
      <c r="E132" s="11"/>
      <c r="F132" s="27"/>
    </row>
    <row r="133" spans="1:6" ht="12.75">
      <c r="A133" s="26"/>
      <c r="B133" s="26"/>
      <c r="C133" s="26"/>
      <c r="D133" s="26"/>
      <c r="E133" s="11"/>
      <c r="F133" s="27"/>
    </row>
    <row r="134" spans="1:6" ht="12.75">
      <c r="A134" s="26"/>
      <c r="B134" s="26"/>
      <c r="C134" s="26"/>
      <c r="D134" s="26"/>
      <c r="E134" s="11"/>
      <c r="F134" s="27"/>
    </row>
    <row r="135" spans="1:6" ht="12.75">
      <c r="A135" s="26"/>
      <c r="B135" s="26"/>
      <c r="C135" s="26"/>
      <c r="D135" s="26"/>
      <c r="E135" s="11"/>
      <c r="F135" s="27"/>
    </row>
    <row r="136" spans="1:6" ht="12.75">
      <c r="A136" s="26"/>
      <c r="B136" s="26"/>
      <c r="C136" s="26"/>
      <c r="D136" s="26"/>
      <c r="E136" s="11"/>
      <c r="F136" s="27"/>
    </row>
    <row r="137" spans="1:6" ht="12.75">
      <c r="A137" s="28"/>
      <c r="B137" s="28"/>
      <c r="C137" s="26"/>
      <c r="D137" s="11"/>
      <c r="E137" s="11"/>
      <c r="F137" s="27"/>
    </row>
    <row r="138" spans="1:6" ht="12.75">
      <c r="A138" s="29"/>
      <c r="B138" s="29"/>
      <c r="C138" s="29"/>
      <c r="D138" s="29"/>
      <c r="E138" s="11"/>
      <c r="F138" s="27"/>
    </row>
    <row r="139" spans="1:6" ht="12">
      <c r="A139" s="30"/>
      <c r="B139" s="11"/>
      <c r="C139" s="11"/>
      <c r="D139" s="11"/>
      <c r="E139" s="11"/>
      <c r="F139" s="27"/>
    </row>
  </sheetData>
  <sheetProtection/>
  <mergeCells count="25">
    <mergeCell ref="D77:E77"/>
    <mergeCell ref="A78:H78"/>
    <mergeCell ref="A67:H67"/>
    <mergeCell ref="A36:H36"/>
    <mergeCell ref="A73:G73"/>
    <mergeCell ref="A61:H61"/>
    <mergeCell ref="A66:H66"/>
    <mergeCell ref="A47:H47"/>
    <mergeCell ref="A74:H74"/>
    <mergeCell ref="A127:J127"/>
    <mergeCell ref="D81:E81"/>
    <mergeCell ref="D79:E79"/>
    <mergeCell ref="A82:H82"/>
    <mergeCell ref="A108:H108"/>
    <mergeCell ref="D121:E121"/>
    <mergeCell ref="D106:E106"/>
    <mergeCell ref="A1:H1"/>
    <mergeCell ref="A26:A28"/>
    <mergeCell ref="A29:A31"/>
    <mergeCell ref="A2:H2"/>
    <mergeCell ref="A25:H25"/>
    <mergeCell ref="A3:H3"/>
    <mergeCell ref="A7:H7"/>
    <mergeCell ref="A14:H14"/>
    <mergeCell ref="A19:H19"/>
  </mergeCells>
  <printOptions/>
  <pageMargins left="0.75" right="0.75" top="0.28" bottom="1" header="0.5" footer="0.5"/>
  <pageSetup horizontalDpi="600" verticalDpi="600" orientation="portrait" paperSize="9" scale="88" r:id="rId1"/>
  <rowBreaks count="1" manualBreakCount="1">
    <brk id="129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SheetLayoutView="100" zoomScalePageLayoutView="0" workbookViewId="0" topLeftCell="A1">
      <selection activeCell="H57" sqref="H57"/>
    </sheetView>
  </sheetViews>
  <sheetFormatPr defaultColWidth="9.140625" defaultRowHeight="14.25" customHeight="1"/>
  <cols>
    <col min="1" max="1" width="31.421875" style="21" customWidth="1"/>
    <col min="2" max="2" width="10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604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68">
        <v>5205</v>
      </c>
      <c r="C4" s="68" t="s">
        <v>3</v>
      </c>
      <c r="D4" s="68">
        <v>1.25</v>
      </c>
      <c r="E4" s="75" t="s">
        <v>796</v>
      </c>
      <c r="F4" s="68">
        <v>12</v>
      </c>
      <c r="G4" s="68" t="s">
        <v>4</v>
      </c>
      <c r="H4" s="68">
        <v>78075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78075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78000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2.5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2</v>
      </c>
      <c r="G11" s="68" t="s">
        <v>2</v>
      </c>
      <c r="H11" s="68">
        <f>B11*D11*F11</f>
        <v>2800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H9+H10+H11+H8</f>
        <v>6400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6000</v>
      </c>
    </row>
    <row r="14" spans="1:8" ht="14.25" customHeight="1">
      <c r="A14" s="282" t="s">
        <v>424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75" t="s">
        <v>617</v>
      </c>
      <c r="B15" s="68">
        <v>70.2</v>
      </c>
      <c r="C15" s="68" t="s">
        <v>3</v>
      </c>
      <c r="D15" s="68">
        <v>1</v>
      </c>
      <c r="E15" s="68" t="s">
        <v>5</v>
      </c>
      <c r="F15" s="68">
        <v>1</v>
      </c>
      <c r="G15" s="68" t="s">
        <v>2</v>
      </c>
      <c r="H15" s="68">
        <f>B15</f>
        <v>70.2</v>
      </c>
    </row>
    <row r="16" spans="1:8" ht="24.75" customHeight="1">
      <c r="A16" s="6" t="s">
        <v>686</v>
      </c>
      <c r="B16" s="68">
        <v>70.2</v>
      </c>
      <c r="C16" s="68" t="s">
        <v>3</v>
      </c>
      <c r="D16" s="68">
        <v>1</v>
      </c>
      <c r="E16" s="68" t="s">
        <v>5</v>
      </c>
      <c r="F16" s="68">
        <v>1</v>
      </c>
      <c r="G16" s="68" t="s">
        <v>2</v>
      </c>
      <c r="H16" s="68">
        <f>B16</f>
        <v>70.2</v>
      </c>
    </row>
    <row r="17" spans="1:8" ht="14.25" customHeight="1">
      <c r="A17" s="6" t="s">
        <v>684</v>
      </c>
      <c r="B17" s="68">
        <v>400</v>
      </c>
      <c r="C17" s="68" t="s">
        <v>3</v>
      </c>
      <c r="D17" s="68">
        <v>2</v>
      </c>
      <c r="E17" s="68" t="s">
        <v>7</v>
      </c>
      <c r="F17" s="68">
        <v>1</v>
      </c>
      <c r="G17" s="68" t="s">
        <v>2</v>
      </c>
      <c r="H17" s="68">
        <f>B17*D17</f>
        <v>800</v>
      </c>
    </row>
    <row r="18" spans="1:8" ht="14.25" customHeight="1">
      <c r="A18" s="2" t="s">
        <v>616</v>
      </c>
      <c r="B18" s="68"/>
      <c r="C18" s="68"/>
      <c r="D18" s="68"/>
      <c r="E18" s="68"/>
      <c r="F18" s="68"/>
      <c r="G18" s="68"/>
      <c r="H18" s="179">
        <f>H15+H16+H17</f>
        <v>940</v>
      </c>
    </row>
    <row r="19" spans="1:8" ht="14.25" customHeight="1">
      <c r="A19" s="2" t="s">
        <v>256</v>
      </c>
      <c r="B19" s="68"/>
      <c r="C19" s="68"/>
      <c r="D19" s="68"/>
      <c r="E19" s="68"/>
      <c r="F19" s="68"/>
      <c r="G19" s="68"/>
      <c r="H19" s="84">
        <v>1000</v>
      </c>
    </row>
    <row r="20" spans="1:8" ht="14.25" customHeight="1">
      <c r="A20" s="282" t="s">
        <v>665</v>
      </c>
      <c r="B20" s="283"/>
      <c r="C20" s="283"/>
      <c r="D20" s="283"/>
      <c r="E20" s="283"/>
      <c r="F20" s="283"/>
      <c r="G20" s="283"/>
      <c r="H20" s="308"/>
    </row>
    <row r="21" spans="1:8" ht="14.25" customHeight="1">
      <c r="A21" s="6" t="s">
        <v>632</v>
      </c>
      <c r="B21" s="67"/>
      <c r="C21" s="67"/>
      <c r="D21" s="67"/>
      <c r="E21" s="67"/>
      <c r="F21" s="67"/>
      <c r="G21" s="67"/>
      <c r="H21" s="68">
        <v>23579</v>
      </c>
    </row>
    <row r="22" spans="1:8" ht="14.25" customHeight="1">
      <c r="A22" s="2" t="s">
        <v>0</v>
      </c>
      <c r="B22" s="67"/>
      <c r="C22" s="67"/>
      <c r="D22" s="67"/>
      <c r="E22" s="67"/>
      <c r="F22" s="67"/>
      <c r="G22" s="67"/>
      <c r="H22" s="84">
        <v>23579</v>
      </c>
    </row>
    <row r="23" spans="1:8" ht="14.25" customHeight="1">
      <c r="A23" s="2" t="s">
        <v>256</v>
      </c>
      <c r="B23" s="67"/>
      <c r="C23" s="67"/>
      <c r="D23" s="67"/>
      <c r="E23" s="67"/>
      <c r="F23" s="67"/>
      <c r="G23" s="67"/>
      <c r="H23" s="84">
        <v>24000</v>
      </c>
    </row>
    <row r="24" spans="1:8" ht="14.25" customHeight="1">
      <c r="A24" s="2" t="s">
        <v>668</v>
      </c>
      <c r="B24" s="67"/>
      <c r="C24" s="67"/>
      <c r="D24" s="67"/>
      <c r="E24" s="67"/>
      <c r="F24" s="67"/>
      <c r="G24" s="67"/>
      <c r="H24" s="84">
        <f>H5+H22</f>
        <v>101654</v>
      </c>
    </row>
    <row r="25" spans="1:8" ht="14.25" customHeight="1">
      <c r="A25" s="67"/>
      <c r="B25" s="67"/>
      <c r="C25" s="67"/>
      <c r="D25" s="67"/>
      <c r="E25" s="67"/>
      <c r="F25" s="67"/>
      <c r="G25" s="67"/>
      <c r="H25" s="67"/>
    </row>
    <row r="26" spans="1:8" s="10" customFormat="1" ht="14.25" customHeight="1">
      <c r="A26" s="282" t="s">
        <v>8</v>
      </c>
      <c r="B26" s="283"/>
      <c r="C26" s="283"/>
      <c r="D26" s="283"/>
      <c r="E26" s="283"/>
      <c r="F26" s="283"/>
      <c r="G26" s="283"/>
      <c r="H26" s="308"/>
    </row>
    <row r="27" spans="1:8" s="10" customFormat="1" ht="14.25" customHeight="1">
      <c r="A27" s="285" t="s">
        <v>9</v>
      </c>
      <c r="B27" s="8">
        <v>226.8</v>
      </c>
      <c r="C27" s="8" t="s">
        <v>10</v>
      </c>
      <c r="D27" s="61">
        <v>1450.47</v>
      </c>
      <c r="E27" s="7" t="s">
        <v>3</v>
      </c>
      <c r="F27" s="8"/>
      <c r="G27" s="8"/>
      <c r="H27" s="9">
        <f>B27*D27</f>
        <v>328966.596</v>
      </c>
    </row>
    <row r="28" spans="1:8" s="10" customFormat="1" ht="14.25" customHeight="1">
      <c r="A28" s="286"/>
      <c r="B28" s="8">
        <v>170.5</v>
      </c>
      <c r="C28" s="8"/>
      <c r="D28" s="61">
        <v>1623.8</v>
      </c>
      <c r="E28" s="7"/>
      <c r="F28" s="8"/>
      <c r="G28" s="8"/>
      <c r="H28" s="9">
        <f>B28*D28</f>
        <v>276857.9</v>
      </c>
    </row>
    <row r="29" spans="1:8" s="10" customFormat="1" ht="14.25" customHeight="1">
      <c r="A29" s="287"/>
      <c r="B29" s="3">
        <f>B27+B28</f>
        <v>397.3</v>
      </c>
      <c r="C29" s="8"/>
      <c r="D29" s="61"/>
      <c r="E29" s="7"/>
      <c r="F29" s="8"/>
      <c r="G29" s="8"/>
      <c r="H29" s="4">
        <f>H27+H28</f>
        <v>605824</v>
      </c>
    </row>
    <row r="30" spans="1:8" s="10" customFormat="1" ht="14.25" customHeight="1">
      <c r="A30" s="285" t="s">
        <v>690</v>
      </c>
      <c r="B30" s="8">
        <v>186</v>
      </c>
      <c r="C30" s="8" t="s">
        <v>12</v>
      </c>
      <c r="D30" s="69">
        <v>26.62</v>
      </c>
      <c r="E30" s="7" t="s">
        <v>3</v>
      </c>
      <c r="F30" s="8"/>
      <c r="G30" s="8"/>
      <c r="H30" s="9">
        <f>B30*D30</f>
        <v>4951.32</v>
      </c>
    </row>
    <row r="31" spans="1:8" s="10" customFormat="1" ht="14.25" customHeight="1">
      <c r="A31" s="286"/>
      <c r="B31" s="8">
        <v>207</v>
      </c>
      <c r="C31" s="8"/>
      <c r="D31" s="72">
        <v>28.89</v>
      </c>
      <c r="E31" s="7"/>
      <c r="F31" s="8"/>
      <c r="G31" s="8"/>
      <c r="H31" s="8">
        <f>B31*D31</f>
        <v>5980.23</v>
      </c>
    </row>
    <row r="32" spans="1:8" s="10" customFormat="1" ht="14.25" customHeight="1">
      <c r="A32" s="287"/>
      <c r="B32" s="3">
        <f>B30+B31</f>
        <v>393</v>
      </c>
      <c r="C32" s="8"/>
      <c r="D32" s="69"/>
      <c r="E32" s="7"/>
      <c r="F32" s="8"/>
      <c r="G32" s="8"/>
      <c r="H32" s="4">
        <f>H30+H31</f>
        <v>10932</v>
      </c>
    </row>
    <row r="33" spans="1:8" s="10" customFormat="1" ht="14.25" customHeight="1">
      <c r="A33" s="6" t="s">
        <v>13</v>
      </c>
      <c r="B33" s="7">
        <v>17127</v>
      </c>
      <c r="C33" s="8" t="s">
        <v>14</v>
      </c>
      <c r="D33" s="8">
        <v>6.4</v>
      </c>
      <c r="E33" s="7" t="s">
        <v>3</v>
      </c>
      <c r="F33" s="8"/>
      <c r="G33" s="8"/>
      <c r="H33" s="7">
        <f>B33*D33</f>
        <v>109613</v>
      </c>
    </row>
    <row r="34" spans="1:8" s="10" customFormat="1" ht="14.25" customHeight="1">
      <c r="A34" s="6" t="s">
        <v>15</v>
      </c>
      <c r="B34" s="7">
        <v>8</v>
      </c>
      <c r="C34" s="8" t="s">
        <v>48</v>
      </c>
      <c r="D34" s="8">
        <v>976.35</v>
      </c>
      <c r="E34" s="7" t="s">
        <v>3</v>
      </c>
      <c r="F34" s="8"/>
      <c r="G34" s="8"/>
      <c r="H34" s="9">
        <f>B34*D34</f>
        <v>7810.8</v>
      </c>
    </row>
    <row r="35" spans="1:8" s="10" customFormat="1" ht="14.25" customHeight="1">
      <c r="A35" s="2" t="s">
        <v>0</v>
      </c>
      <c r="B35" s="3"/>
      <c r="C35" s="3"/>
      <c r="D35" s="4"/>
      <c r="E35" s="4"/>
      <c r="F35" s="3"/>
      <c r="G35" s="3"/>
      <c r="H35" s="4">
        <f>H29+H32+H33+H34</f>
        <v>734180</v>
      </c>
    </row>
    <row r="36" spans="1:8" s="10" customFormat="1" ht="14.25" customHeight="1">
      <c r="A36" s="2" t="s">
        <v>256</v>
      </c>
      <c r="B36" s="3"/>
      <c r="C36" s="3"/>
      <c r="D36" s="4"/>
      <c r="E36" s="4"/>
      <c r="F36" s="3"/>
      <c r="G36" s="3"/>
      <c r="H36" s="4">
        <v>734000</v>
      </c>
    </row>
    <row r="37" spans="1:8" s="10" customFormat="1" ht="14.25" customHeight="1">
      <c r="A37" s="282" t="s">
        <v>58</v>
      </c>
      <c r="B37" s="284"/>
      <c r="C37" s="284"/>
      <c r="D37" s="284"/>
      <c r="E37" s="284"/>
      <c r="F37" s="284"/>
      <c r="G37" s="284"/>
      <c r="H37" s="309"/>
    </row>
    <row r="38" spans="1:8" s="10" customFormat="1" ht="14.25" customHeight="1">
      <c r="A38" s="9" t="s">
        <v>16</v>
      </c>
      <c r="B38" s="12">
        <v>1146</v>
      </c>
      <c r="C38" s="12" t="s">
        <v>17</v>
      </c>
      <c r="D38" s="12">
        <v>0.7873</v>
      </c>
      <c r="E38" s="12" t="s">
        <v>3</v>
      </c>
      <c r="F38" s="12">
        <v>12</v>
      </c>
      <c r="G38" s="12" t="s">
        <v>4</v>
      </c>
      <c r="H38" s="13">
        <f>B38*D38*F38</f>
        <v>10827</v>
      </c>
    </row>
    <row r="39" spans="1:8" s="10" customFormat="1" ht="14.25" customHeight="1">
      <c r="A39" s="9" t="s">
        <v>18</v>
      </c>
      <c r="B39" s="5"/>
      <c r="C39" s="5"/>
      <c r="D39" s="12">
        <v>1817</v>
      </c>
      <c r="E39" s="12" t="s">
        <v>3</v>
      </c>
      <c r="F39" s="12">
        <v>12</v>
      </c>
      <c r="G39" s="12" t="s">
        <v>4</v>
      </c>
      <c r="H39" s="13">
        <f>D39*F39</f>
        <v>21804</v>
      </c>
    </row>
    <row r="40" spans="1:8" s="10" customFormat="1" ht="25.5" customHeight="1">
      <c r="A40" s="38" t="s">
        <v>66</v>
      </c>
      <c r="B40" s="9">
        <v>4.16</v>
      </c>
      <c r="C40" s="9" t="s">
        <v>12</v>
      </c>
      <c r="D40" s="39">
        <v>300</v>
      </c>
      <c r="E40" s="12" t="s">
        <v>3</v>
      </c>
      <c r="F40" s="39">
        <v>12</v>
      </c>
      <c r="G40" s="12" t="s">
        <v>4</v>
      </c>
      <c r="H40" s="13">
        <f>B40*D40*F40</f>
        <v>14976</v>
      </c>
    </row>
    <row r="41" spans="1:8" s="10" customFormat="1" ht="14.25" customHeight="1">
      <c r="A41" s="9" t="s">
        <v>34</v>
      </c>
      <c r="B41" s="5"/>
      <c r="C41" s="5"/>
      <c r="D41" s="24">
        <v>594.05</v>
      </c>
      <c r="E41" s="12" t="s">
        <v>3</v>
      </c>
      <c r="F41" s="12">
        <v>2</v>
      </c>
      <c r="G41" s="12" t="s">
        <v>7</v>
      </c>
      <c r="H41" s="13">
        <f>D41*F41</f>
        <v>1188</v>
      </c>
    </row>
    <row r="42" spans="1:8" s="10" customFormat="1" ht="14.25" customHeight="1">
      <c r="A42" s="6" t="s">
        <v>32</v>
      </c>
      <c r="B42" s="12"/>
      <c r="C42" s="12"/>
      <c r="D42" s="12">
        <v>8000</v>
      </c>
      <c r="E42" s="12" t="s">
        <v>3</v>
      </c>
      <c r="F42" s="12"/>
      <c r="G42" s="12"/>
      <c r="H42" s="12">
        <v>8000</v>
      </c>
    </row>
    <row r="43" spans="1:8" s="10" customFormat="1" ht="14.25" customHeight="1">
      <c r="A43" s="6" t="s">
        <v>33</v>
      </c>
      <c r="B43" s="126" t="s">
        <v>785</v>
      </c>
      <c r="C43" s="12"/>
      <c r="D43" s="12">
        <v>20000</v>
      </c>
      <c r="E43" s="12" t="s">
        <v>3</v>
      </c>
      <c r="F43" s="126" t="s">
        <v>790</v>
      </c>
      <c r="G43" s="12"/>
      <c r="H43" s="12">
        <f>20000+148000</f>
        <v>168000</v>
      </c>
    </row>
    <row r="44" spans="1:8" s="10" customFormat="1" ht="14.25" customHeight="1">
      <c r="A44" s="6" t="s">
        <v>657</v>
      </c>
      <c r="B44" s="12"/>
      <c r="C44" s="12"/>
      <c r="D44" s="12">
        <v>3600</v>
      </c>
      <c r="E44" s="12" t="s">
        <v>3</v>
      </c>
      <c r="F44" s="12">
        <v>12</v>
      </c>
      <c r="G44" s="12" t="s">
        <v>4</v>
      </c>
      <c r="H44" s="12">
        <f>D44*F44</f>
        <v>43200</v>
      </c>
    </row>
    <row r="45" spans="1:8" s="10" customFormat="1" ht="14.25" customHeight="1">
      <c r="A45" s="6" t="s">
        <v>651</v>
      </c>
      <c r="B45" s="12"/>
      <c r="C45" s="12"/>
      <c r="D45" s="12">
        <v>1200</v>
      </c>
      <c r="E45" s="12" t="s">
        <v>3</v>
      </c>
      <c r="F45" s="12">
        <v>12</v>
      </c>
      <c r="G45" s="12" t="s">
        <v>4</v>
      </c>
      <c r="H45" s="12">
        <f>D45*F45</f>
        <v>14400</v>
      </c>
    </row>
    <row r="46" spans="1:8" s="10" customFormat="1" ht="17.25" customHeight="1">
      <c r="A46" s="6" t="s">
        <v>658</v>
      </c>
      <c r="B46" s="12"/>
      <c r="C46" s="12"/>
      <c r="D46" s="12">
        <v>1500</v>
      </c>
      <c r="E46" s="12" t="s">
        <v>3</v>
      </c>
      <c r="F46" s="12">
        <v>12</v>
      </c>
      <c r="G46" s="12" t="s">
        <v>4</v>
      </c>
      <c r="H46" s="12">
        <f>D46*F46</f>
        <v>18000</v>
      </c>
    </row>
    <row r="47" spans="1:8" s="10" customFormat="1" ht="14.25" customHeight="1">
      <c r="A47" s="2" t="s">
        <v>0</v>
      </c>
      <c r="B47" s="3"/>
      <c r="C47" s="3"/>
      <c r="D47" s="4"/>
      <c r="E47" s="4"/>
      <c r="F47" s="3"/>
      <c r="G47" s="3"/>
      <c r="H47" s="4">
        <f>SUM(H38:H46)</f>
        <v>300395</v>
      </c>
    </row>
    <row r="48" spans="1:8" s="10" customFormat="1" ht="14.25" customHeight="1">
      <c r="A48" s="2" t="s">
        <v>256</v>
      </c>
      <c r="B48" s="3"/>
      <c r="C48" s="3"/>
      <c r="D48" s="4"/>
      <c r="E48" s="4"/>
      <c r="F48" s="3"/>
      <c r="G48" s="3"/>
      <c r="H48" s="4">
        <f>152000+148000</f>
        <v>300000</v>
      </c>
    </row>
    <row r="49" spans="1:8" s="10" customFormat="1" ht="14.25" customHeight="1">
      <c r="A49" s="282" t="s">
        <v>59</v>
      </c>
      <c r="B49" s="298"/>
      <c r="C49" s="298"/>
      <c r="D49" s="298"/>
      <c r="E49" s="298"/>
      <c r="F49" s="298"/>
      <c r="G49" s="298"/>
      <c r="H49" s="312"/>
    </row>
    <row r="50" spans="1:8" s="10" customFormat="1" ht="24.75" customHeight="1">
      <c r="A50" s="6" t="s">
        <v>36</v>
      </c>
      <c r="B50" s="7">
        <v>17</v>
      </c>
      <c r="C50" s="7" t="s">
        <v>2</v>
      </c>
      <c r="D50" s="9">
        <v>100</v>
      </c>
      <c r="E50" s="9" t="s">
        <v>63</v>
      </c>
      <c r="F50" s="7"/>
      <c r="G50" s="7"/>
      <c r="H50" s="9">
        <f>B50*D50</f>
        <v>1700</v>
      </c>
    </row>
    <row r="51" spans="1:8" s="10" customFormat="1" ht="14.25" customHeight="1">
      <c r="A51" s="6" t="s">
        <v>35</v>
      </c>
      <c r="B51" s="7">
        <v>1</v>
      </c>
      <c r="C51" s="7" t="s">
        <v>2</v>
      </c>
      <c r="D51" s="7">
        <v>350</v>
      </c>
      <c r="E51" s="8" t="s">
        <v>3</v>
      </c>
      <c r="F51" s="8"/>
      <c r="G51" s="8"/>
      <c r="H51" s="9">
        <f>B51*D51</f>
        <v>350</v>
      </c>
    </row>
    <row r="52" spans="1:8" s="10" customFormat="1" ht="23.25" customHeight="1">
      <c r="A52" s="6" t="s">
        <v>73</v>
      </c>
      <c r="B52" s="7"/>
      <c r="C52" s="7"/>
      <c r="D52" s="7"/>
      <c r="E52" s="8"/>
      <c r="F52" s="8"/>
      <c r="G52" s="8"/>
      <c r="H52" s="9">
        <v>11000</v>
      </c>
    </row>
    <row r="53" spans="1:8" s="10" customFormat="1" ht="14.25" customHeight="1">
      <c r="A53" s="6" t="s">
        <v>625</v>
      </c>
      <c r="B53" s="7">
        <v>2</v>
      </c>
      <c r="C53" s="7" t="s">
        <v>2</v>
      </c>
      <c r="D53" s="7">
        <v>1000</v>
      </c>
      <c r="E53" s="8" t="s">
        <v>3</v>
      </c>
      <c r="F53" s="8"/>
      <c r="G53" s="8"/>
      <c r="H53" s="9">
        <f aca="true" t="shared" si="0" ref="H53:H60">B53*D53</f>
        <v>2000</v>
      </c>
    </row>
    <row r="54" spans="1:8" s="10" customFormat="1" ht="14.25" customHeight="1">
      <c r="A54" s="6" t="s">
        <v>627</v>
      </c>
      <c r="B54" s="7">
        <v>1</v>
      </c>
      <c r="C54" s="8" t="s">
        <v>2</v>
      </c>
      <c r="D54" s="7">
        <v>1000</v>
      </c>
      <c r="E54" s="8" t="s">
        <v>3</v>
      </c>
      <c r="F54" s="8"/>
      <c r="G54" s="8"/>
      <c r="H54" s="9">
        <f t="shared" si="0"/>
        <v>1000</v>
      </c>
    </row>
    <row r="55" spans="1:8" s="10" customFormat="1" ht="14.25" customHeight="1">
      <c r="A55" s="6" t="s">
        <v>830</v>
      </c>
      <c r="B55" s="7">
        <v>500</v>
      </c>
      <c r="C55" s="8" t="s">
        <v>6</v>
      </c>
      <c r="D55" s="8">
        <v>0.7</v>
      </c>
      <c r="E55" s="8" t="s">
        <v>831</v>
      </c>
      <c r="F55" s="8"/>
      <c r="G55" s="8"/>
      <c r="H55" s="9">
        <f t="shared" si="0"/>
        <v>350</v>
      </c>
    </row>
    <row r="56" spans="1:8" ht="14.25" customHeight="1">
      <c r="A56" s="6" t="s">
        <v>716</v>
      </c>
      <c r="B56" s="7">
        <v>2</v>
      </c>
      <c r="C56" s="7" t="s">
        <v>2</v>
      </c>
      <c r="D56" s="7">
        <v>5150</v>
      </c>
      <c r="E56" s="8" t="s">
        <v>3</v>
      </c>
      <c r="F56" s="8"/>
      <c r="G56" s="8"/>
      <c r="H56" s="9">
        <f t="shared" si="0"/>
        <v>10300</v>
      </c>
    </row>
    <row r="57" spans="1:8" ht="24" customHeight="1">
      <c r="A57" s="6" t="s">
        <v>626</v>
      </c>
      <c r="B57" s="7">
        <v>2</v>
      </c>
      <c r="C57" s="8" t="s">
        <v>2</v>
      </c>
      <c r="D57" s="7">
        <v>500</v>
      </c>
      <c r="E57" s="8" t="s">
        <v>3</v>
      </c>
      <c r="F57" s="8"/>
      <c r="G57" s="8"/>
      <c r="H57" s="9">
        <f t="shared" si="0"/>
        <v>1000</v>
      </c>
    </row>
    <row r="58" spans="1:8" ht="17.25" customHeight="1">
      <c r="A58" s="6" t="s">
        <v>628</v>
      </c>
      <c r="B58" s="7">
        <v>3</v>
      </c>
      <c r="C58" s="8" t="s">
        <v>2</v>
      </c>
      <c r="D58" s="7">
        <v>1000</v>
      </c>
      <c r="E58" s="8" t="s">
        <v>3</v>
      </c>
      <c r="F58" s="8"/>
      <c r="G58" s="8"/>
      <c r="H58" s="9">
        <f t="shared" si="0"/>
        <v>3000</v>
      </c>
    </row>
    <row r="59" spans="1:8" ht="29.25" customHeight="1">
      <c r="A59" s="6" t="s">
        <v>720</v>
      </c>
      <c r="B59" s="7">
        <v>1</v>
      </c>
      <c r="C59" s="8" t="s">
        <v>2</v>
      </c>
      <c r="D59" s="7">
        <v>2700</v>
      </c>
      <c r="E59" s="8" t="s">
        <v>3</v>
      </c>
      <c r="F59" s="8"/>
      <c r="G59" s="8"/>
      <c r="H59" s="9">
        <f t="shared" si="0"/>
        <v>2700</v>
      </c>
    </row>
    <row r="60" spans="1:8" ht="15" customHeight="1">
      <c r="A60" s="6" t="s">
        <v>723</v>
      </c>
      <c r="B60" s="7">
        <v>1</v>
      </c>
      <c r="C60" s="8" t="s">
        <v>2</v>
      </c>
      <c r="D60" s="7">
        <v>2880</v>
      </c>
      <c r="E60" s="8" t="s">
        <v>3</v>
      </c>
      <c r="F60" s="8"/>
      <c r="G60" s="8"/>
      <c r="H60" s="9">
        <f t="shared" si="0"/>
        <v>2880</v>
      </c>
    </row>
    <row r="61" spans="1:8" ht="14.25" customHeight="1">
      <c r="A61" s="6" t="s">
        <v>727</v>
      </c>
      <c r="B61" s="7">
        <v>1</v>
      </c>
      <c r="C61" s="8" t="s">
        <v>2</v>
      </c>
      <c r="D61" s="7">
        <v>600</v>
      </c>
      <c r="E61" s="8" t="s">
        <v>3</v>
      </c>
      <c r="F61" s="8">
        <v>4</v>
      </c>
      <c r="G61" s="8" t="s">
        <v>5</v>
      </c>
      <c r="H61" s="9">
        <f>B61*D61*F61</f>
        <v>2400</v>
      </c>
    </row>
    <row r="62" spans="1:8" ht="14.25" customHeight="1">
      <c r="A62" s="2" t="s">
        <v>616</v>
      </c>
      <c r="B62" s="7"/>
      <c r="C62" s="8"/>
      <c r="D62" s="7"/>
      <c r="E62" s="8"/>
      <c r="F62" s="8"/>
      <c r="G62" s="8"/>
      <c r="H62" s="5">
        <f>SUM(H50:H61)</f>
        <v>38680</v>
      </c>
    </row>
    <row r="63" spans="1:8" ht="14.25" customHeight="1">
      <c r="A63" s="2" t="s">
        <v>256</v>
      </c>
      <c r="B63" s="3"/>
      <c r="C63" s="3"/>
      <c r="D63" s="4"/>
      <c r="E63" s="4"/>
      <c r="F63" s="3"/>
      <c r="G63" s="3"/>
      <c r="H63" s="4">
        <v>39000</v>
      </c>
    </row>
    <row r="64" spans="1:8" s="10" customFormat="1" ht="14.25" customHeight="1">
      <c r="A64" s="282" t="s">
        <v>19</v>
      </c>
      <c r="B64" s="283"/>
      <c r="C64" s="283"/>
      <c r="D64" s="283"/>
      <c r="E64" s="283"/>
      <c r="F64" s="283"/>
      <c r="G64" s="283"/>
      <c r="H64" s="283"/>
    </row>
    <row r="65" spans="1:8" s="10" customFormat="1" ht="14.25" customHeight="1">
      <c r="A65" s="6" t="s">
        <v>37</v>
      </c>
      <c r="B65" s="7">
        <v>6</v>
      </c>
      <c r="C65" s="7" t="s">
        <v>2</v>
      </c>
      <c r="D65" s="7"/>
      <c r="E65" s="7"/>
      <c r="F65" s="8">
        <v>736</v>
      </c>
      <c r="G65" s="8" t="s">
        <v>3</v>
      </c>
      <c r="H65" s="9">
        <f>B65*F65</f>
        <v>4416</v>
      </c>
    </row>
    <row r="66" spans="1:8" ht="27" customHeight="1">
      <c r="A66" s="6" t="s">
        <v>257</v>
      </c>
      <c r="B66" s="8">
        <v>4</v>
      </c>
      <c r="C66" s="7" t="s">
        <v>20</v>
      </c>
      <c r="D66" s="7"/>
      <c r="E66" s="7"/>
      <c r="F66" s="8">
        <v>194.89</v>
      </c>
      <c r="G66" s="8" t="s">
        <v>3</v>
      </c>
      <c r="H66" s="7">
        <f>B66*F66</f>
        <v>780</v>
      </c>
    </row>
    <row r="67" spans="1:8" ht="14.25" customHeight="1">
      <c r="A67" s="2" t="s">
        <v>0</v>
      </c>
      <c r="B67" s="4"/>
      <c r="C67" s="4"/>
      <c r="D67" s="4"/>
      <c r="E67" s="4"/>
      <c r="F67" s="3"/>
      <c r="G67" s="3"/>
      <c r="H67" s="4">
        <f>SUM(H65:H66)</f>
        <v>5196</v>
      </c>
    </row>
    <row r="68" spans="1:8" ht="14.25" customHeight="1">
      <c r="A68" s="2" t="s">
        <v>256</v>
      </c>
      <c r="B68" s="4"/>
      <c r="C68" s="4"/>
      <c r="D68" s="4"/>
      <c r="E68" s="4"/>
      <c r="F68" s="3"/>
      <c r="G68" s="3"/>
      <c r="H68" s="4">
        <v>5000</v>
      </c>
    </row>
    <row r="69" spans="1:8" ht="14.25" customHeight="1">
      <c r="A69" s="326" t="s">
        <v>624</v>
      </c>
      <c r="B69" s="326"/>
      <c r="C69" s="326"/>
      <c r="D69" s="326"/>
      <c r="E69" s="326"/>
      <c r="F69" s="326"/>
      <c r="G69" s="326"/>
      <c r="H69" s="326"/>
    </row>
    <row r="70" spans="1:8" ht="14.25" customHeight="1">
      <c r="A70" s="6" t="s">
        <v>764</v>
      </c>
      <c r="B70" s="7">
        <v>1</v>
      </c>
      <c r="C70" s="63" t="s">
        <v>6</v>
      </c>
      <c r="D70" s="4"/>
      <c r="E70" s="4"/>
      <c r="F70" s="3">
        <v>15000</v>
      </c>
      <c r="G70" s="70" t="s">
        <v>3</v>
      </c>
      <c r="H70" s="4">
        <f>B70*F70</f>
        <v>15000</v>
      </c>
    </row>
    <row r="71" spans="1:8" ht="14.25" customHeight="1">
      <c r="A71" s="6" t="s">
        <v>702</v>
      </c>
      <c r="B71" s="7">
        <v>4</v>
      </c>
      <c r="C71" s="63" t="s">
        <v>6</v>
      </c>
      <c r="D71" s="4"/>
      <c r="E71" s="4"/>
      <c r="F71" s="3">
        <v>5000</v>
      </c>
      <c r="G71" s="70" t="s">
        <v>3</v>
      </c>
      <c r="H71" s="4">
        <f>B71*F71</f>
        <v>20000</v>
      </c>
    </row>
    <row r="72" spans="1:8" ht="14.25" customHeight="1">
      <c r="A72" s="2" t="s">
        <v>616</v>
      </c>
      <c r="B72" s="4"/>
      <c r="C72" s="4"/>
      <c r="D72" s="4"/>
      <c r="E72" s="4"/>
      <c r="F72" s="3"/>
      <c r="G72" s="3"/>
      <c r="H72" s="4">
        <f>SUM(H70:H71)</f>
        <v>35000</v>
      </c>
    </row>
    <row r="73" spans="1:8" ht="14.25" customHeight="1">
      <c r="A73" s="2" t="s">
        <v>256</v>
      </c>
      <c r="B73" s="4"/>
      <c r="C73" s="4"/>
      <c r="D73" s="4"/>
      <c r="E73" s="4"/>
      <c r="F73" s="3"/>
      <c r="G73" s="3"/>
      <c r="H73" s="4">
        <v>35000</v>
      </c>
    </row>
    <row r="74" spans="1:8" ht="14.25" customHeight="1">
      <c r="A74" s="300" t="s">
        <v>21</v>
      </c>
      <c r="B74" s="300"/>
      <c r="C74" s="300"/>
      <c r="D74" s="300"/>
      <c r="E74" s="300"/>
      <c r="F74" s="300"/>
      <c r="G74" s="300"/>
      <c r="H74" s="300"/>
    </row>
    <row r="75" spans="1:8" ht="14.25" customHeight="1">
      <c r="A75" s="297" t="s">
        <v>22</v>
      </c>
      <c r="B75" s="306"/>
      <c r="C75" s="306"/>
      <c r="D75" s="306"/>
      <c r="E75" s="306"/>
      <c r="F75" s="306"/>
      <c r="G75" s="306"/>
      <c r="H75" s="313"/>
    </row>
    <row r="76" spans="1:8" ht="14.25" customHeight="1">
      <c r="A76" s="2" t="s">
        <v>38</v>
      </c>
      <c r="B76" s="7"/>
      <c r="C76" s="7"/>
      <c r="D76" s="15"/>
      <c r="E76" s="12"/>
      <c r="F76" s="16"/>
      <c r="G76" s="8"/>
      <c r="H76" s="9"/>
    </row>
    <row r="77" spans="1:8" ht="14.25" customHeight="1">
      <c r="A77" s="6" t="s">
        <v>75</v>
      </c>
      <c r="B77" s="7">
        <v>68</v>
      </c>
      <c r="C77" s="7" t="s">
        <v>2</v>
      </c>
      <c r="D77" s="15">
        <v>153</v>
      </c>
      <c r="E77" s="12" t="s">
        <v>77</v>
      </c>
      <c r="F77" s="16">
        <v>5.45</v>
      </c>
      <c r="G77" s="8" t="s">
        <v>3</v>
      </c>
      <c r="H77" s="7">
        <f>B77*D77*F77</f>
        <v>56702</v>
      </c>
    </row>
    <row r="78" spans="1:8" ht="13.5" customHeight="1">
      <c r="A78" s="17" t="s">
        <v>39</v>
      </c>
      <c r="B78" s="7">
        <v>4</v>
      </c>
      <c r="C78" s="7" t="s">
        <v>2</v>
      </c>
      <c r="D78" s="15">
        <v>153</v>
      </c>
      <c r="E78" s="12" t="s">
        <v>23</v>
      </c>
      <c r="F78" s="16">
        <v>7.1</v>
      </c>
      <c r="G78" s="8" t="s">
        <v>3</v>
      </c>
      <c r="H78" s="8">
        <f>B78*D78*F78</f>
        <v>4345.2</v>
      </c>
    </row>
    <row r="79" spans="1:8" ht="14.25" customHeight="1">
      <c r="A79" s="17" t="s">
        <v>81</v>
      </c>
      <c r="B79" s="7">
        <v>21</v>
      </c>
      <c r="C79" s="7" t="s">
        <v>2</v>
      </c>
      <c r="D79" s="15">
        <v>153</v>
      </c>
      <c r="E79" s="12" t="s">
        <v>23</v>
      </c>
      <c r="F79" s="16">
        <v>17</v>
      </c>
      <c r="G79" s="8" t="s">
        <v>3</v>
      </c>
      <c r="H79" s="9">
        <f>B79*D79*F79</f>
        <v>54621</v>
      </c>
    </row>
    <row r="80" spans="1:8" ht="14.25" customHeight="1">
      <c r="A80" s="17" t="s">
        <v>739</v>
      </c>
      <c r="B80" s="7">
        <v>9</v>
      </c>
      <c r="C80" s="7" t="s">
        <v>2</v>
      </c>
      <c r="D80" s="15">
        <v>68</v>
      </c>
      <c r="E80" s="12" t="s">
        <v>23</v>
      </c>
      <c r="F80" s="16">
        <v>17</v>
      </c>
      <c r="G80" s="8" t="s">
        <v>3</v>
      </c>
      <c r="H80" s="9">
        <f>B80*D80*F80</f>
        <v>10404</v>
      </c>
    </row>
    <row r="81" spans="1:8" ht="14.25" customHeight="1">
      <c r="A81" s="294" t="s">
        <v>41</v>
      </c>
      <c r="B81" s="295"/>
      <c r="C81" s="295"/>
      <c r="D81" s="295"/>
      <c r="E81" s="295"/>
      <c r="F81" s="295"/>
      <c r="G81" s="296"/>
      <c r="H81" s="4">
        <f>SUM(H77:H80)</f>
        <v>126072</v>
      </c>
    </row>
    <row r="82" spans="1:8" ht="14.25" customHeight="1">
      <c r="A82" s="297" t="s">
        <v>43</v>
      </c>
      <c r="B82" s="298"/>
      <c r="C82" s="298"/>
      <c r="D82" s="298"/>
      <c r="E82" s="298"/>
      <c r="F82" s="298"/>
      <c r="G82" s="298"/>
      <c r="H82" s="312"/>
    </row>
    <row r="83" spans="1:8" ht="14.25" customHeight="1">
      <c r="A83" s="1" t="s">
        <v>45</v>
      </c>
      <c r="B83" s="32">
        <v>68</v>
      </c>
      <c r="C83" s="33" t="s">
        <v>2</v>
      </c>
      <c r="D83" s="32">
        <v>0.07</v>
      </c>
      <c r="E83" s="33" t="s">
        <v>44</v>
      </c>
      <c r="F83" s="32">
        <v>120</v>
      </c>
      <c r="G83" s="8" t="s">
        <v>5</v>
      </c>
      <c r="H83" s="8">
        <f>B83*D83*F83</f>
        <v>571.2</v>
      </c>
    </row>
    <row r="84" spans="1:8" ht="14.25" customHeight="1">
      <c r="A84" s="2" t="s">
        <v>50</v>
      </c>
      <c r="B84" s="34">
        <f>H83</f>
        <v>571.2</v>
      </c>
      <c r="C84" s="33" t="s">
        <v>44</v>
      </c>
      <c r="D84" s="34">
        <v>2.5</v>
      </c>
      <c r="E84" s="33" t="s">
        <v>44</v>
      </c>
      <c r="F84" s="34">
        <v>4.5</v>
      </c>
      <c r="G84" s="8" t="s">
        <v>3</v>
      </c>
      <c r="H84" s="4">
        <f>B84/D84*F84</f>
        <v>1028</v>
      </c>
    </row>
    <row r="85" spans="1:8" ht="14.25" customHeight="1">
      <c r="A85" s="14"/>
      <c r="B85" s="31"/>
      <c r="C85" s="31"/>
      <c r="D85" s="306"/>
      <c r="E85" s="306"/>
      <c r="F85" s="31"/>
      <c r="G85" s="31"/>
      <c r="H85" s="18"/>
    </row>
    <row r="86" spans="1:8" ht="14.25" customHeight="1">
      <c r="A86" s="297" t="s">
        <v>90</v>
      </c>
      <c r="B86" s="298"/>
      <c r="C86" s="298"/>
      <c r="D86" s="298"/>
      <c r="E86" s="298"/>
      <c r="F86" s="298"/>
      <c r="G86" s="298"/>
      <c r="H86" s="312"/>
    </row>
    <row r="87" spans="1:8" ht="21" customHeight="1">
      <c r="A87" s="6" t="s">
        <v>79</v>
      </c>
      <c r="B87" s="7">
        <v>62</v>
      </c>
      <c r="C87" s="7" t="s">
        <v>80</v>
      </c>
      <c r="D87" s="303">
        <v>0.315</v>
      </c>
      <c r="E87" s="304"/>
      <c r="F87" s="8" t="s">
        <v>42</v>
      </c>
      <c r="G87" s="8"/>
      <c r="H87" s="9">
        <f>D87*B87</f>
        <v>19.53</v>
      </c>
    </row>
    <row r="88" spans="1:8" ht="14.25" customHeight="1">
      <c r="A88" s="6"/>
      <c r="B88" s="35">
        <f>H87</f>
        <v>19.53</v>
      </c>
      <c r="C88" s="7" t="s">
        <v>42</v>
      </c>
      <c r="D88" s="20">
        <v>12</v>
      </c>
      <c r="E88" s="40" t="s">
        <v>46</v>
      </c>
      <c r="F88" s="8">
        <v>27.4</v>
      </c>
      <c r="G88" s="8" t="s">
        <v>3</v>
      </c>
      <c r="H88" s="8">
        <f>B88*D88*F88</f>
        <v>6421.46</v>
      </c>
    </row>
    <row r="89" spans="1:8" ht="14.25" customHeight="1">
      <c r="A89" s="2" t="s">
        <v>29</v>
      </c>
      <c r="B89" s="7"/>
      <c r="C89" s="7"/>
      <c r="D89" s="303"/>
      <c r="E89" s="304"/>
      <c r="F89" s="8"/>
      <c r="G89" s="8"/>
      <c r="H89" s="4">
        <f>H88</f>
        <v>6421</v>
      </c>
    </row>
    <row r="90" spans="1:8" ht="14.25" customHeight="1">
      <c r="A90" s="297" t="s">
        <v>30</v>
      </c>
      <c r="B90" s="298"/>
      <c r="C90" s="298"/>
      <c r="D90" s="298"/>
      <c r="E90" s="298"/>
      <c r="F90" s="298"/>
      <c r="G90" s="298"/>
      <c r="H90" s="312"/>
    </row>
    <row r="91" spans="1:8" ht="14.25" customHeight="1">
      <c r="A91" s="6" t="s">
        <v>806</v>
      </c>
      <c r="B91" s="32">
        <v>10</v>
      </c>
      <c r="C91" s="33" t="s">
        <v>6</v>
      </c>
      <c r="D91" s="32">
        <v>9</v>
      </c>
      <c r="E91" s="33" t="s">
        <v>4</v>
      </c>
      <c r="F91" s="32">
        <v>10</v>
      </c>
      <c r="G91" s="33" t="s">
        <v>3</v>
      </c>
      <c r="H91" s="32">
        <f>B91*D91*F91</f>
        <v>900</v>
      </c>
    </row>
    <row r="92" spans="1:8" ht="14.25" customHeight="1">
      <c r="A92" s="6" t="s">
        <v>807</v>
      </c>
      <c r="B92" s="32">
        <v>4</v>
      </c>
      <c r="C92" s="33" t="s">
        <v>6</v>
      </c>
      <c r="D92" s="32">
        <v>9</v>
      </c>
      <c r="E92" s="33" t="s">
        <v>4</v>
      </c>
      <c r="F92" s="32">
        <v>35</v>
      </c>
      <c r="G92" s="33" t="s">
        <v>3</v>
      </c>
      <c r="H92" s="32">
        <f aca="true" t="shared" si="1" ref="H92:H102">B92*D92*F92</f>
        <v>1260</v>
      </c>
    </row>
    <row r="93" spans="1:8" ht="14.25" customHeight="1">
      <c r="A93" s="6" t="s">
        <v>122</v>
      </c>
      <c r="B93" s="32">
        <v>4</v>
      </c>
      <c r="C93" s="33" t="s">
        <v>6</v>
      </c>
      <c r="D93" s="32">
        <v>9</v>
      </c>
      <c r="E93" s="33" t="s">
        <v>4</v>
      </c>
      <c r="F93" s="32">
        <v>8</v>
      </c>
      <c r="G93" s="33" t="s">
        <v>3</v>
      </c>
      <c r="H93" s="32">
        <f t="shared" si="1"/>
        <v>288</v>
      </c>
    </row>
    <row r="94" spans="1:8" ht="14.25" customHeight="1">
      <c r="A94" s="6" t="s">
        <v>100</v>
      </c>
      <c r="B94" s="32">
        <v>6</v>
      </c>
      <c r="C94" s="33" t="s">
        <v>6</v>
      </c>
      <c r="D94" s="32">
        <v>9</v>
      </c>
      <c r="E94" s="33" t="s">
        <v>4</v>
      </c>
      <c r="F94" s="32">
        <v>10</v>
      </c>
      <c r="G94" s="33" t="s">
        <v>3</v>
      </c>
      <c r="H94" s="32">
        <f t="shared" si="1"/>
        <v>540</v>
      </c>
    </row>
    <row r="95" spans="1:8" ht="14.25" customHeight="1">
      <c r="A95" s="6" t="s">
        <v>123</v>
      </c>
      <c r="B95" s="32">
        <v>2</v>
      </c>
      <c r="C95" s="33" t="s">
        <v>6</v>
      </c>
      <c r="D95" s="32">
        <v>9</v>
      </c>
      <c r="E95" s="33" t="s">
        <v>4</v>
      </c>
      <c r="F95" s="32">
        <v>12</v>
      </c>
      <c r="G95" s="33" t="s">
        <v>3</v>
      </c>
      <c r="H95" s="32">
        <f t="shared" si="1"/>
        <v>216</v>
      </c>
    </row>
    <row r="96" spans="1:8" ht="14.25" customHeight="1">
      <c r="A96" s="6" t="s">
        <v>265</v>
      </c>
      <c r="B96" s="32">
        <v>15</v>
      </c>
      <c r="C96" s="33" t="s">
        <v>6</v>
      </c>
      <c r="D96" s="32"/>
      <c r="E96" s="33"/>
      <c r="F96" s="32">
        <v>30</v>
      </c>
      <c r="G96" s="33" t="s">
        <v>3</v>
      </c>
      <c r="H96" s="32">
        <f>B96*F96</f>
        <v>450</v>
      </c>
    </row>
    <row r="97" spans="1:8" ht="14.25" customHeight="1">
      <c r="A97" s="6" t="s">
        <v>131</v>
      </c>
      <c r="B97" s="32">
        <v>2</v>
      </c>
      <c r="C97" s="33" t="s">
        <v>6</v>
      </c>
      <c r="D97" s="32"/>
      <c r="E97" s="33"/>
      <c r="F97" s="32">
        <v>280</v>
      </c>
      <c r="G97" s="33" t="s">
        <v>3</v>
      </c>
      <c r="H97" s="32">
        <f>B97*F97</f>
        <v>560</v>
      </c>
    </row>
    <row r="98" spans="1:8" ht="14.25" customHeight="1">
      <c r="A98" s="6" t="s">
        <v>47</v>
      </c>
      <c r="B98" s="32">
        <v>2</v>
      </c>
      <c r="C98" s="33" t="s">
        <v>6</v>
      </c>
      <c r="D98" s="32"/>
      <c r="E98" s="33"/>
      <c r="F98" s="32">
        <v>250</v>
      </c>
      <c r="G98" s="33" t="s">
        <v>3</v>
      </c>
      <c r="H98" s="32">
        <f>B98*F98</f>
        <v>500</v>
      </c>
    </row>
    <row r="99" spans="1:8" ht="14.25" customHeight="1">
      <c r="A99" s="6" t="s">
        <v>359</v>
      </c>
      <c r="B99" s="32">
        <v>1</v>
      </c>
      <c r="C99" s="33" t="s">
        <v>6</v>
      </c>
      <c r="D99" s="32"/>
      <c r="E99" s="33"/>
      <c r="F99" s="32">
        <v>1486</v>
      </c>
      <c r="G99" s="33" t="s">
        <v>3</v>
      </c>
      <c r="H99" s="32">
        <v>1486</v>
      </c>
    </row>
    <row r="100" spans="1:8" ht="14.25" customHeight="1">
      <c r="A100" s="6" t="s">
        <v>808</v>
      </c>
      <c r="B100" s="32">
        <v>3</v>
      </c>
      <c r="C100" s="33" t="s">
        <v>350</v>
      </c>
      <c r="D100" s="32">
        <v>9</v>
      </c>
      <c r="E100" s="33" t="s">
        <v>4</v>
      </c>
      <c r="F100" s="32">
        <v>25</v>
      </c>
      <c r="G100" s="33" t="s">
        <v>3</v>
      </c>
      <c r="H100" s="32">
        <f t="shared" si="1"/>
        <v>675</v>
      </c>
    </row>
    <row r="101" spans="1:8" ht="14.25" customHeight="1">
      <c r="A101" s="6" t="s">
        <v>125</v>
      </c>
      <c r="B101" s="32">
        <v>8</v>
      </c>
      <c r="C101" s="33" t="s">
        <v>6</v>
      </c>
      <c r="D101" s="32">
        <v>9</v>
      </c>
      <c r="E101" s="33" t="s">
        <v>4</v>
      </c>
      <c r="F101" s="32">
        <v>45</v>
      </c>
      <c r="G101" s="33" t="s">
        <v>3</v>
      </c>
      <c r="H101" s="32">
        <f t="shared" si="1"/>
        <v>3240</v>
      </c>
    </row>
    <row r="102" spans="1:8" ht="14.25" customHeight="1">
      <c r="A102" s="6" t="s">
        <v>126</v>
      </c>
      <c r="B102" s="32">
        <v>10</v>
      </c>
      <c r="C102" s="33" t="s">
        <v>6</v>
      </c>
      <c r="D102" s="32">
        <v>9</v>
      </c>
      <c r="E102" s="33" t="s">
        <v>4</v>
      </c>
      <c r="F102" s="32">
        <v>28</v>
      </c>
      <c r="G102" s="33" t="s">
        <v>3</v>
      </c>
      <c r="H102" s="32">
        <f t="shared" si="1"/>
        <v>2520</v>
      </c>
    </row>
    <row r="103" spans="1:8" ht="14.25" customHeight="1">
      <c r="A103" s="6" t="s">
        <v>127</v>
      </c>
      <c r="B103" s="32">
        <v>80</v>
      </c>
      <c r="C103" s="33" t="s">
        <v>6</v>
      </c>
      <c r="D103" s="32"/>
      <c r="E103" s="33"/>
      <c r="F103" s="32">
        <v>45</v>
      </c>
      <c r="G103" s="33" t="s">
        <v>3</v>
      </c>
      <c r="H103" s="32">
        <f>B103*F103</f>
        <v>3600</v>
      </c>
    </row>
    <row r="104" spans="1:8" ht="14.25" customHeight="1">
      <c r="A104" s="6" t="s">
        <v>753</v>
      </c>
      <c r="B104" s="64"/>
      <c r="C104" s="64"/>
      <c r="D104" s="305"/>
      <c r="E104" s="305"/>
      <c r="F104" s="66"/>
      <c r="G104" s="66"/>
      <c r="H104" s="63">
        <f>SUM(H91:H103)</f>
        <v>16235</v>
      </c>
    </row>
    <row r="105" spans="1:8" ht="14.25" customHeight="1">
      <c r="A105" s="2" t="s">
        <v>742</v>
      </c>
      <c r="B105" s="7"/>
      <c r="C105" s="7"/>
      <c r="D105" s="40"/>
      <c r="E105" s="40"/>
      <c r="F105" s="8"/>
      <c r="G105" s="8"/>
      <c r="H105" s="5">
        <v>12000</v>
      </c>
    </row>
    <row r="106" spans="1:8" ht="14.25" customHeight="1">
      <c r="A106" s="297" t="s">
        <v>31</v>
      </c>
      <c r="B106" s="298"/>
      <c r="C106" s="298"/>
      <c r="D106" s="298"/>
      <c r="E106" s="298"/>
      <c r="F106" s="298"/>
      <c r="G106" s="298"/>
      <c r="H106" s="312"/>
    </row>
    <row r="107" spans="1:8" ht="14.25" customHeight="1">
      <c r="A107" s="6" t="s">
        <v>482</v>
      </c>
      <c r="B107" s="32">
        <v>1</v>
      </c>
      <c r="C107" s="33" t="s">
        <v>6</v>
      </c>
      <c r="D107" s="32"/>
      <c r="E107" s="33"/>
      <c r="F107" s="32">
        <v>9180</v>
      </c>
      <c r="G107" s="33"/>
      <c r="H107" s="32">
        <f>B107*F107</f>
        <v>9180</v>
      </c>
    </row>
    <row r="108" spans="1:8" ht="14.25" customHeight="1">
      <c r="A108" s="6" t="s">
        <v>483</v>
      </c>
      <c r="B108" s="32">
        <v>3</v>
      </c>
      <c r="C108" s="33" t="s">
        <v>319</v>
      </c>
      <c r="D108" s="32"/>
      <c r="E108" s="33"/>
      <c r="F108" s="32">
        <v>1934</v>
      </c>
      <c r="G108" s="33"/>
      <c r="H108" s="32">
        <f aca="true" t="shared" si="2" ref="H108:H118">B108*F108</f>
        <v>5802</v>
      </c>
    </row>
    <row r="109" spans="1:8" ht="14.25" customHeight="1">
      <c r="A109" s="6" t="s">
        <v>484</v>
      </c>
      <c r="B109" s="32">
        <v>4</v>
      </c>
      <c r="C109" s="33" t="s">
        <v>110</v>
      </c>
      <c r="D109" s="32"/>
      <c r="E109" s="33"/>
      <c r="F109" s="32">
        <v>280</v>
      </c>
      <c r="G109" s="33"/>
      <c r="H109" s="32">
        <f t="shared" si="2"/>
        <v>1120</v>
      </c>
    </row>
    <row r="110" spans="1:8" ht="14.25" customHeight="1">
      <c r="A110" s="6" t="s">
        <v>485</v>
      </c>
      <c r="B110" s="32">
        <v>5</v>
      </c>
      <c r="C110" s="33" t="s">
        <v>6</v>
      </c>
      <c r="D110" s="32"/>
      <c r="E110" s="33"/>
      <c r="F110" s="32">
        <v>34</v>
      </c>
      <c r="G110" s="33"/>
      <c r="H110" s="32">
        <f t="shared" si="2"/>
        <v>170</v>
      </c>
    </row>
    <row r="111" spans="1:8" ht="14.25" customHeight="1">
      <c r="A111" s="6" t="s">
        <v>119</v>
      </c>
      <c r="B111" s="32">
        <v>4</v>
      </c>
      <c r="C111" s="33" t="s">
        <v>6</v>
      </c>
      <c r="D111" s="32"/>
      <c r="E111" s="33"/>
      <c r="F111" s="32">
        <v>48</v>
      </c>
      <c r="G111" s="33"/>
      <c r="H111" s="32">
        <f t="shared" si="2"/>
        <v>192</v>
      </c>
    </row>
    <row r="112" spans="1:8" ht="14.25" customHeight="1">
      <c r="A112" s="6" t="s">
        <v>486</v>
      </c>
      <c r="B112" s="32">
        <v>3</v>
      </c>
      <c r="C112" s="33" t="s">
        <v>6</v>
      </c>
      <c r="D112" s="32"/>
      <c r="E112" s="33"/>
      <c r="F112" s="32">
        <v>26</v>
      </c>
      <c r="G112" s="33"/>
      <c r="H112" s="32">
        <f t="shared" si="2"/>
        <v>78</v>
      </c>
    </row>
    <row r="113" spans="1:8" ht="14.25" customHeight="1">
      <c r="A113" s="6" t="s">
        <v>487</v>
      </c>
      <c r="B113" s="32">
        <v>1</v>
      </c>
      <c r="C113" s="33" t="s">
        <v>488</v>
      </c>
      <c r="D113" s="32"/>
      <c r="E113" s="33"/>
      <c r="F113" s="32">
        <v>291</v>
      </c>
      <c r="G113" s="33"/>
      <c r="H113" s="32">
        <f t="shared" si="2"/>
        <v>291</v>
      </c>
    </row>
    <row r="114" spans="1:8" ht="14.25" customHeight="1">
      <c r="A114" s="6" t="s">
        <v>204</v>
      </c>
      <c r="B114" s="32">
        <v>2</v>
      </c>
      <c r="C114" s="33" t="s">
        <v>6</v>
      </c>
      <c r="D114" s="32"/>
      <c r="E114" s="33"/>
      <c r="F114" s="32">
        <v>32</v>
      </c>
      <c r="G114" s="33"/>
      <c r="H114" s="32">
        <f t="shared" si="2"/>
        <v>64</v>
      </c>
    </row>
    <row r="115" spans="1:8" ht="14.25" customHeight="1">
      <c r="A115" s="6" t="s">
        <v>489</v>
      </c>
      <c r="B115" s="32">
        <v>1</v>
      </c>
      <c r="C115" s="33" t="s">
        <v>6</v>
      </c>
      <c r="D115" s="32"/>
      <c r="E115" s="33"/>
      <c r="F115" s="32">
        <v>2051</v>
      </c>
      <c r="G115" s="33"/>
      <c r="H115" s="32">
        <f t="shared" si="2"/>
        <v>2051</v>
      </c>
    </row>
    <row r="116" spans="1:8" ht="14.25" customHeight="1">
      <c r="A116" s="6" t="s">
        <v>490</v>
      </c>
      <c r="B116" s="32">
        <v>2</v>
      </c>
      <c r="C116" s="33" t="s">
        <v>319</v>
      </c>
      <c r="D116" s="32"/>
      <c r="E116" s="33"/>
      <c r="F116" s="32">
        <v>32</v>
      </c>
      <c r="G116" s="33"/>
      <c r="H116" s="32">
        <f t="shared" si="2"/>
        <v>64</v>
      </c>
    </row>
    <row r="117" spans="1:8" ht="14.25" customHeight="1">
      <c r="A117" s="6" t="s">
        <v>491</v>
      </c>
      <c r="B117" s="32">
        <v>2</v>
      </c>
      <c r="C117" s="33" t="s">
        <v>110</v>
      </c>
      <c r="D117" s="32"/>
      <c r="E117" s="33"/>
      <c r="F117" s="32">
        <v>225</v>
      </c>
      <c r="G117" s="33"/>
      <c r="H117" s="32">
        <f t="shared" si="2"/>
        <v>450</v>
      </c>
    </row>
    <row r="118" spans="1:8" ht="14.25" customHeight="1">
      <c r="A118" s="6" t="s">
        <v>142</v>
      </c>
      <c r="B118" s="32">
        <v>7</v>
      </c>
      <c r="C118" s="33" t="s">
        <v>492</v>
      </c>
      <c r="D118" s="32"/>
      <c r="E118" s="33"/>
      <c r="F118" s="32">
        <v>300</v>
      </c>
      <c r="G118" s="33"/>
      <c r="H118" s="32">
        <f t="shared" si="2"/>
        <v>2100</v>
      </c>
    </row>
    <row r="119" spans="1:8" ht="14.25" customHeight="1">
      <c r="A119" s="2" t="s">
        <v>31</v>
      </c>
      <c r="B119" s="4"/>
      <c r="C119" s="4"/>
      <c r="D119" s="95"/>
      <c r="E119" s="95"/>
      <c r="F119" s="99"/>
      <c r="G119" s="3"/>
      <c r="H119" s="9">
        <f>SUM(H107:H118)</f>
        <v>21562</v>
      </c>
    </row>
    <row r="120" spans="1:8" ht="14.25" customHeight="1">
      <c r="A120" s="2" t="s">
        <v>256</v>
      </c>
      <c r="B120" s="7"/>
      <c r="C120" s="7"/>
      <c r="D120" s="302"/>
      <c r="E120" s="302"/>
      <c r="F120" s="8"/>
      <c r="G120" s="8"/>
      <c r="H120" s="5">
        <v>21054</v>
      </c>
    </row>
    <row r="121" spans="1:8" ht="14.25" customHeight="1">
      <c r="A121" s="2" t="s">
        <v>259</v>
      </c>
      <c r="B121" s="7"/>
      <c r="C121" s="7"/>
      <c r="D121" s="7"/>
      <c r="E121" s="7"/>
      <c r="F121" s="8"/>
      <c r="G121" s="8"/>
      <c r="H121" s="4">
        <f>H81+H84+H89+H119+H104</f>
        <v>171318</v>
      </c>
    </row>
    <row r="122" spans="1:8" ht="14.25" customHeight="1">
      <c r="A122" s="2" t="s">
        <v>406</v>
      </c>
      <c r="B122" s="7"/>
      <c r="C122" s="7"/>
      <c r="D122" s="7"/>
      <c r="E122" s="7"/>
      <c r="F122" s="8"/>
      <c r="G122" s="8"/>
      <c r="H122" s="4">
        <v>171000</v>
      </c>
    </row>
    <row r="123" spans="1:8" ht="14.25" customHeight="1">
      <c r="A123" s="46" t="s">
        <v>86</v>
      </c>
      <c r="B123" s="47"/>
      <c r="C123" s="47"/>
      <c r="D123" s="47"/>
      <c r="E123" s="47"/>
      <c r="F123" s="48"/>
      <c r="G123" s="48"/>
      <c r="H123" s="49">
        <f>H5+H12+H18+H22+H35+H47+H62+H72+H121</f>
        <v>1388567</v>
      </c>
    </row>
    <row r="124" spans="1:8" ht="14.25" customHeight="1">
      <c r="A124" s="50" t="s">
        <v>87</v>
      </c>
      <c r="B124" s="47"/>
      <c r="C124" s="47"/>
      <c r="D124" s="47"/>
      <c r="E124" s="47"/>
      <c r="F124" s="48"/>
      <c r="G124" s="48"/>
      <c r="H124" s="49">
        <f>H6+H13+H19+H23+H36+H48+H63+H68+H73+H122</f>
        <v>1393000</v>
      </c>
    </row>
    <row r="126" spans="1:10" ht="12.75" customHeight="1">
      <c r="A126" s="316" t="s">
        <v>61</v>
      </c>
      <c r="B126" s="330"/>
      <c r="C126" s="330"/>
      <c r="D126" s="330"/>
      <c r="E126" s="330"/>
      <c r="F126" s="330"/>
      <c r="G126" s="330"/>
      <c r="H126" s="330"/>
      <c r="I126" s="330"/>
      <c r="J126" s="330"/>
    </row>
    <row r="127" spans="1:7" ht="14.25" customHeight="1">
      <c r="A127" s="1" t="s">
        <v>62</v>
      </c>
      <c r="B127" s="1"/>
      <c r="C127" s="1"/>
      <c r="D127" s="1" t="s">
        <v>60</v>
      </c>
      <c r="E127" s="1"/>
      <c r="F127" s="1"/>
      <c r="G127" s="1" t="s">
        <v>756</v>
      </c>
    </row>
    <row r="128" spans="1:6" ht="14.25" customHeight="1">
      <c r="A128" s="25"/>
      <c r="B128" s="26"/>
      <c r="C128" s="26"/>
      <c r="D128" s="26"/>
      <c r="E128" s="11"/>
      <c r="F128" s="27"/>
    </row>
    <row r="129" spans="1:6" ht="14.25" customHeight="1">
      <c r="A129" s="26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8"/>
      <c r="B139" s="28"/>
      <c r="C139" s="26"/>
      <c r="D139" s="11"/>
      <c r="E139" s="11"/>
      <c r="F139" s="27"/>
    </row>
    <row r="140" spans="1:6" ht="14.25" customHeight="1">
      <c r="A140" s="29"/>
      <c r="B140" s="29"/>
      <c r="C140" s="29"/>
      <c r="D140" s="29"/>
      <c r="E140" s="11"/>
      <c r="F140" s="27"/>
    </row>
    <row r="141" spans="1:6" ht="14.25" customHeight="1">
      <c r="A141" s="30"/>
      <c r="B141" s="11"/>
      <c r="C141" s="11"/>
      <c r="D141" s="11"/>
      <c r="E141" s="11"/>
      <c r="F141" s="27"/>
    </row>
  </sheetData>
  <sheetProtection/>
  <mergeCells count="26">
    <mergeCell ref="D87:E87"/>
    <mergeCell ref="A49:H49"/>
    <mergeCell ref="A3:H3"/>
    <mergeCell ref="A14:H14"/>
    <mergeCell ref="A30:A32"/>
    <mergeCell ref="A69:H69"/>
    <mergeCell ref="A126:J126"/>
    <mergeCell ref="D104:E104"/>
    <mergeCell ref="A64:H64"/>
    <mergeCell ref="A74:H74"/>
    <mergeCell ref="D120:E120"/>
    <mergeCell ref="A106:H106"/>
    <mergeCell ref="D89:E89"/>
    <mergeCell ref="D85:E85"/>
    <mergeCell ref="A90:H90"/>
    <mergeCell ref="A86:H86"/>
    <mergeCell ref="A1:H1"/>
    <mergeCell ref="A81:G81"/>
    <mergeCell ref="A82:H82"/>
    <mergeCell ref="A75:H75"/>
    <mergeCell ref="A37:H37"/>
    <mergeCell ref="A26:H26"/>
    <mergeCell ref="A2:H2"/>
    <mergeCell ref="A27:A29"/>
    <mergeCell ref="A7:H7"/>
    <mergeCell ref="A20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6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7"/>
  </sheetPr>
  <dimension ref="A1:J133"/>
  <sheetViews>
    <sheetView view="pageBreakPreview" zoomScaleSheetLayoutView="100" zoomScalePageLayoutView="0" workbookViewId="0" topLeftCell="A1">
      <selection activeCell="I120" sqref="I120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605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75">
        <v>5205</v>
      </c>
      <c r="C4" s="68" t="s">
        <v>3</v>
      </c>
      <c r="D4" s="75">
        <v>0.75</v>
      </c>
      <c r="E4" s="75" t="s">
        <v>796</v>
      </c>
      <c r="F4" s="75">
        <v>12</v>
      </c>
      <c r="G4" s="75" t="s">
        <v>4</v>
      </c>
      <c r="H4" s="68">
        <v>46845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46845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47000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25.5" customHeight="1">
      <c r="A8" s="6" t="s">
        <v>679</v>
      </c>
      <c r="B8" s="68">
        <v>200</v>
      </c>
      <c r="C8" s="68" t="s">
        <v>3</v>
      </c>
      <c r="D8" s="68">
        <v>7</v>
      </c>
      <c r="E8" s="68" t="s">
        <v>5</v>
      </c>
      <c r="F8" s="68">
        <v>1</v>
      </c>
      <c r="G8" s="68" t="s">
        <v>2</v>
      </c>
      <c r="H8" s="68">
        <f>B8*D8*F8</f>
        <v>1400</v>
      </c>
    </row>
    <row r="9" spans="1:8" ht="14.25" customHeight="1">
      <c r="A9" s="2" t="s">
        <v>0</v>
      </c>
      <c r="B9" s="67"/>
      <c r="C9" s="67"/>
      <c r="D9" s="67"/>
      <c r="E9" s="67"/>
      <c r="F9" s="67"/>
      <c r="G9" s="67"/>
      <c r="H9" s="84">
        <f>H8</f>
        <v>1400</v>
      </c>
    </row>
    <row r="10" spans="1:8" ht="14.25" customHeight="1">
      <c r="A10" s="2" t="s">
        <v>256</v>
      </c>
      <c r="B10" s="67"/>
      <c r="C10" s="67"/>
      <c r="D10" s="67"/>
      <c r="E10" s="67"/>
      <c r="F10" s="67"/>
      <c r="G10" s="67"/>
      <c r="H10" s="84">
        <v>1000</v>
      </c>
    </row>
    <row r="11" spans="1:8" ht="14.25" customHeight="1">
      <c r="A11" s="282" t="s">
        <v>665</v>
      </c>
      <c r="B11" s="283"/>
      <c r="C11" s="283"/>
      <c r="D11" s="283"/>
      <c r="E11" s="283"/>
      <c r="F11" s="283"/>
      <c r="G11" s="283"/>
      <c r="H11" s="308"/>
    </row>
    <row r="12" spans="1:8" ht="14.25" customHeight="1">
      <c r="A12" s="6" t="s">
        <v>632</v>
      </c>
      <c r="B12" s="67"/>
      <c r="C12" s="67"/>
      <c r="D12" s="67"/>
      <c r="E12" s="67"/>
      <c r="F12" s="67"/>
      <c r="G12" s="67"/>
      <c r="H12" s="68">
        <v>14147</v>
      </c>
    </row>
    <row r="13" spans="1:8" ht="14.25" customHeight="1">
      <c r="A13" s="2" t="s">
        <v>0</v>
      </c>
      <c r="B13" s="67"/>
      <c r="C13" s="67"/>
      <c r="D13" s="67"/>
      <c r="E13" s="67"/>
      <c r="F13" s="67"/>
      <c r="G13" s="67"/>
      <c r="H13" s="84">
        <v>14147</v>
      </c>
    </row>
    <row r="14" spans="1:8" ht="14.25" customHeight="1">
      <c r="A14" s="2" t="s">
        <v>256</v>
      </c>
      <c r="B14" s="67"/>
      <c r="C14" s="67"/>
      <c r="D14" s="67"/>
      <c r="E14" s="67"/>
      <c r="F14" s="67"/>
      <c r="G14" s="67"/>
      <c r="H14" s="84">
        <v>14000</v>
      </c>
    </row>
    <row r="15" spans="1:8" ht="14.25" customHeight="1">
      <c r="A15" s="2" t="s">
        <v>668</v>
      </c>
      <c r="B15" s="67"/>
      <c r="C15" s="67"/>
      <c r="D15" s="67"/>
      <c r="E15" s="67"/>
      <c r="F15" s="67"/>
      <c r="G15" s="67"/>
      <c r="H15" s="84">
        <f>H5+H14</f>
        <v>60845</v>
      </c>
    </row>
    <row r="16" spans="1:8" ht="14.25" customHeight="1">
      <c r="A16" s="282" t="s">
        <v>424</v>
      </c>
      <c r="B16" s="283"/>
      <c r="C16" s="283"/>
      <c r="D16" s="283"/>
      <c r="E16" s="283"/>
      <c r="F16" s="283"/>
      <c r="G16" s="283"/>
      <c r="H16" s="308"/>
    </row>
    <row r="17" spans="1:8" ht="14.25" customHeight="1">
      <c r="A17" s="75" t="s">
        <v>617</v>
      </c>
      <c r="B17" s="68">
        <v>65.8</v>
      </c>
      <c r="C17" s="68" t="s">
        <v>3</v>
      </c>
      <c r="D17" s="68">
        <v>1</v>
      </c>
      <c r="E17" s="68" t="s">
        <v>5</v>
      </c>
      <c r="F17" s="68">
        <v>1</v>
      </c>
      <c r="G17" s="68" t="s">
        <v>2</v>
      </c>
      <c r="H17" s="68">
        <f>B17</f>
        <v>65.8</v>
      </c>
    </row>
    <row r="18" spans="1:8" ht="14.25" customHeight="1">
      <c r="A18" s="6" t="s">
        <v>618</v>
      </c>
      <c r="B18" s="68">
        <v>65.8</v>
      </c>
      <c r="C18" s="68" t="s">
        <v>3</v>
      </c>
      <c r="D18" s="68">
        <v>3</v>
      </c>
      <c r="E18" s="68" t="s">
        <v>5</v>
      </c>
      <c r="F18" s="68">
        <v>3</v>
      </c>
      <c r="G18" s="68" t="s">
        <v>2</v>
      </c>
      <c r="H18" s="68">
        <f>B18*D18*F18</f>
        <v>592.2</v>
      </c>
    </row>
    <row r="19" spans="1:8" ht="14.25" customHeight="1">
      <c r="A19" s="6" t="s">
        <v>687</v>
      </c>
      <c r="B19" s="68">
        <v>65.8</v>
      </c>
      <c r="C19" s="68" t="s">
        <v>3</v>
      </c>
      <c r="D19" s="68">
        <v>4</v>
      </c>
      <c r="E19" s="68" t="s">
        <v>5</v>
      </c>
      <c r="F19" s="68">
        <v>1</v>
      </c>
      <c r="G19" s="68" t="s">
        <v>2</v>
      </c>
      <c r="H19" s="68">
        <f>B19*D19*F19</f>
        <v>263.2</v>
      </c>
    </row>
    <row r="20" spans="1:8" ht="22.5" customHeight="1">
      <c r="A20" s="6" t="s">
        <v>686</v>
      </c>
      <c r="B20" s="68">
        <v>65.8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65.8</v>
      </c>
    </row>
    <row r="21" spans="1:8" ht="14.25" customHeight="1">
      <c r="A21" s="2" t="s">
        <v>616</v>
      </c>
      <c r="B21" s="68"/>
      <c r="C21" s="68"/>
      <c r="D21" s="68"/>
      <c r="E21" s="68"/>
      <c r="F21" s="68"/>
      <c r="G21" s="68"/>
      <c r="H21" s="84">
        <f>H17+H20+H18+H19</f>
        <v>987</v>
      </c>
    </row>
    <row r="22" spans="1:8" ht="14.25" customHeight="1">
      <c r="A22" s="2" t="s">
        <v>256</v>
      </c>
      <c r="B22" s="68"/>
      <c r="C22" s="68"/>
      <c r="D22" s="68"/>
      <c r="E22" s="68"/>
      <c r="F22" s="68"/>
      <c r="G22" s="68"/>
      <c r="H22" s="84">
        <v>1000</v>
      </c>
    </row>
    <row r="23" spans="1:8" s="10" customFormat="1" ht="14.25" customHeight="1">
      <c r="A23" s="282" t="s">
        <v>8</v>
      </c>
      <c r="B23" s="283"/>
      <c r="C23" s="283"/>
      <c r="D23" s="283"/>
      <c r="E23" s="283"/>
      <c r="F23" s="283"/>
      <c r="G23" s="283"/>
      <c r="H23" s="308"/>
    </row>
    <row r="24" spans="1:8" s="10" customFormat="1" ht="14.25" customHeight="1">
      <c r="A24" s="285" t="s">
        <v>9</v>
      </c>
      <c r="B24" s="8">
        <v>225.2</v>
      </c>
      <c r="C24" s="8" t="s">
        <v>10</v>
      </c>
      <c r="D24" s="69">
        <v>1450.47</v>
      </c>
      <c r="E24" s="7" t="s">
        <v>3</v>
      </c>
      <c r="F24" s="8"/>
      <c r="G24" s="8"/>
      <c r="H24" s="9">
        <f>B24*D24</f>
        <v>326645.844</v>
      </c>
    </row>
    <row r="25" spans="1:8" s="10" customFormat="1" ht="14.25" customHeight="1">
      <c r="A25" s="286"/>
      <c r="B25" s="8">
        <v>168.9</v>
      </c>
      <c r="C25" s="8" t="s">
        <v>10</v>
      </c>
      <c r="D25" s="61">
        <v>1623.8</v>
      </c>
      <c r="E25" s="7"/>
      <c r="F25" s="8"/>
      <c r="G25" s="8"/>
      <c r="H25" s="9">
        <f>B25*D25</f>
        <v>274259.82</v>
      </c>
    </row>
    <row r="26" spans="1:8" s="10" customFormat="1" ht="14.25" customHeight="1">
      <c r="A26" s="287"/>
      <c r="B26" s="8">
        <f>B24+B25</f>
        <v>394.1</v>
      </c>
      <c r="C26" s="8" t="s">
        <v>10</v>
      </c>
      <c r="D26" s="69"/>
      <c r="E26" s="7"/>
      <c r="F26" s="8"/>
      <c r="G26" s="8"/>
      <c r="H26" s="4">
        <f>H24+H25</f>
        <v>600906</v>
      </c>
    </row>
    <row r="27" spans="1:8" s="10" customFormat="1" ht="18" customHeight="1">
      <c r="A27" s="285" t="s">
        <v>11</v>
      </c>
      <c r="B27" s="8">
        <v>117</v>
      </c>
      <c r="C27" s="288" t="s">
        <v>12</v>
      </c>
      <c r="D27" s="69">
        <v>26.62</v>
      </c>
      <c r="E27" s="7" t="s">
        <v>3</v>
      </c>
      <c r="F27" s="8"/>
      <c r="G27" s="8"/>
      <c r="H27" s="9">
        <f>B27*D27</f>
        <v>3114.54</v>
      </c>
    </row>
    <row r="28" spans="1:8" s="10" customFormat="1" ht="16.5" customHeight="1">
      <c r="A28" s="286"/>
      <c r="B28" s="8">
        <v>116.5</v>
      </c>
      <c r="C28" s="289"/>
      <c r="D28" s="72">
        <v>28.89</v>
      </c>
      <c r="E28" s="7" t="s">
        <v>3</v>
      </c>
      <c r="F28" s="8"/>
      <c r="G28" s="8"/>
      <c r="H28" s="118">
        <f>B28*D28</f>
        <v>3365.7</v>
      </c>
    </row>
    <row r="29" spans="1:8" s="10" customFormat="1" ht="14.25" customHeight="1">
      <c r="A29" s="287"/>
      <c r="B29" s="3">
        <f>B27+B28</f>
        <v>233.5</v>
      </c>
      <c r="C29" s="290"/>
      <c r="D29" s="69"/>
      <c r="E29" s="7" t="s">
        <v>3</v>
      </c>
      <c r="F29" s="8"/>
      <c r="G29" s="8"/>
      <c r="H29" s="4">
        <f>H27+H28</f>
        <v>6480</v>
      </c>
    </row>
    <row r="30" spans="1:8" s="10" customFormat="1" ht="14.25" customHeight="1">
      <c r="A30" s="6" t="s">
        <v>13</v>
      </c>
      <c r="B30" s="7">
        <v>12500</v>
      </c>
      <c r="C30" s="8" t="s">
        <v>14</v>
      </c>
      <c r="D30" s="8">
        <v>6.4</v>
      </c>
      <c r="E30" s="7" t="s">
        <v>3</v>
      </c>
      <c r="F30" s="8"/>
      <c r="G30" s="8"/>
      <c r="H30" s="9">
        <f>B30*D30</f>
        <v>80000</v>
      </c>
    </row>
    <row r="31" spans="1:8" s="10" customFormat="1" ht="14.25" customHeight="1">
      <c r="A31" s="6" t="s">
        <v>15</v>
      </c>
      <c r="B31" s="7">
        <v>8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7810.8</v>
      </c>
    </row>
    <row r="32" spans="1:8" s="10" customFormat="1" ht="14.25" customHeight="1">
      <c r="A32" s="2" t="s">
        <v>0</v>
      </c>
      <c r="B32" s="3"/>
      <c r="C32" s="3"/>
      <c r="D32" s="4"/>
      <c r="E32" s="4"/>
      <c r="F32" s="3"/>
      <c r="G32" s="3"/>
      <c r="H32" s="4">
        <f>H26+H29+H30+H31</f>
        <v>695197</v>
      </c>
    </row>
    <row r="33" spans="1:8" s="10" customFormat="1" ht="14.25" customHeight="1">
      <c r="A33" s="2" t="s">
        <v>256</v>
      </c>
      <c r="B33" s="3"/>
      <c r="C33" s="3"/>
      <c r="D33" s="4"/>
      <c r="E33" s="4"/>
      <c r="F33" s="3"/>
      <c r="G33" s="3"/>
      <c r="H33" s="4">
        <v>695000</v>
      </c>
    </row>
    <row r="34" spans="1:8" s="10" customFormat="1" ht="14.25" customHeight="1">
      <c r="A34" s="282" t="s">
        <v>58</v>
      </c>
      <c r="B34" s="284"/>
      <c r="C34" s="284"/>
      <c r="D34" s="284"/>
      <c r="E34" s="284"/>
      <c r="F34" s="284"/>
      <c r="G34" s="284"/>
      <c r="H34" s="309"/>
    </row>
    <row r="35" spans="1:8" s="10" customFormat="1" ht="14.25" customHeight="1">
      <c r="A35" s="9" t="s">
        <v>16</v>
      </c>
      <c r="B35" s="12">
        <v>1202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13">
        <f>B35*D35*F35</f>
        <v>11356</v>
      </c>
    </row>
    <row r="36" spans="1:8" s="10" customFormat="1" ht="14.25" customHeight="1">
      <c r="A36" s="6" t="s">
        <v>32</v>
      </c>
      <c r="B36" s="12"/>
      <c r="C36" s="12"/>
      <c r="D36" s="12">
        <v>8000</v>
      </c>
      <c r="E36" s="12" t="s">
        <v>3</v>
      </c>
      <c r="F36" s="12"/>
      <c r="G36" s="12"/>
      <c r="H36" s="12">
        <v>8000</v>
      </c>
    </row>
    <row r="37" spans="1:8" s="10" customFormat="1" ht="14.25" customHeight="1">
      <c r="A37" s="6" t="s">
        <v>647</v>
      </c>
      <c r="B37" s="12"/>
      <c r="C37" s="12"/>
      <c r="D37" s="12">
        <v>1500</v>
      </c>
      <c r="E37" s="12" t="s">
        <v>3</v>
      </c>
      <c r="F37" s="12">
        <v>12</v>
      </c>
      <c r="G37" s="39" t="s">
        <v>4</v>
      </c>
      <c r="H37" s="103">
        <f>D37*F37</f>
        <v>18000</v>
      </c>
    </row>
    <row r="38" spans="1:8" s="10" customFormat="1" ht="14.25" customHeight="1">
      <c r="A38" s="6" t="s">
        <v>637</v>
      </c>
      <c r="B38" s="12"/>
      <c r="C38" s="12"/>
      <c r="D38" s="12">
        <v>3000</v>
      </c>
      <c r="E38" s="12" t="s">
        <v>3</v>
      </c>
      <c r="F38" s="12">
        <v>12</v>
      </c>
      <c r="G38" s="12" t="s">
        <v>4</v>
      </c>
      <c r="H38" s="12">
        <f>D38*F38</f>
        <v>36000</v>
      </c>
    </row>
    <row r="39" spans="1:8" s="10" customFormat="1" ht="14.25" customHeight="1">
      <c r="A39" s="6" t="s">
        <v>638</v>
      </c>
      <c r="B39" s="12"/>
      <c r="C39" s="12"/>
      <c r="D39" s="12">
        <v>1077</v>
      </c>
      <c r="E39" s="12" t="s">
        <v>3</v>
      </c>
      <c r="F39" s="12">
        <v>12</v>
      </c>
      <c r="G39" s="12" t="s">
        <v>4</v>
      </c>
      <c r="H39" s="12">
        <f>D39*F39</f>
        <v>12924</v>
      </c>
    </row>
    <row r="40" spans="1:8" s="10" customFormat="1" ht="16.5" customHeight="1">
      <c r="A40" s="6" t="s">
        <v>639</v>
      </c>
      <c r="B40" s="12"/>
      <c r="C40" s="12"/>
      <c r="D40" s="103">
        <v>1200</v>
      </c>
      <c r="E40" s="12" t="s">
        <v>3</v>
      </c>
      <c r="F40" s="12">
        <v>12</v>
      </c>
      <c r="G40" s="12" t="s">
        <v>4</v>
      </c>
      <c r="H40" s="12">
        <f>D40*F40</f>
        <v>14400</v>
      </c>
    </row>
    <row r="41" spans="1:8" s="10" customFormat="1" ht="14.25" customHeight="1">
      <c r="A41" s="2" t="s">
        <v>0</v>
      </c>
      <c r="B41" s="3"/>
      <c r="C41" s="3"/>
      <c r="D41" s="4"/>
      <c r="E41" s="4"/>
      <c r="F41" s="3"/>
      <c r="G41" s="3"/>
      <c r="H41" s="4">
        <f>SUM(H35:H40)</f>
        <v>100680</v>
      </c>
    </row>
    <row r="42" spans="1:8" s="10" customFormat="1" ht="14.25" customHeight="1">
      <c r="A42" s="2" t="s">
        <v>256</v>
      </c>
      <c r="B42" s="3"/>
      <c r="C42" s="3"/>
      <c r="D42" s="4"/>
      <c r="E42" s="4"/>
      <c r="F42" s="3"/>
      <c r="G42" s="3"/>
      <c r="H42" s="4">
        <v>101000</v>
      </c>
    </row>
    <row r="43" spans="1:8" s="10" customFormat="1" ht="14.25" customHeight="1">
      <c r="A43" s="282" t="s">
        <v>59</v>
      </c>
      <c r="B43" s="298"/>
      <c r="C43" s="298"/>
      <c r="D43" s="298"/>
      <c r="E43" s="298"/>
      <c r="F43" s="298"/>
      <c r="G43" s="298"/>
      <c r="H43" s="312"/>
    </row>
    <row r="44" spans="1:8" s="10" customFormat="1" ht="25.5" customHeight="1">
      <c r="A44" s="6" t="s">
        <v>36</v>
      </c>
      <c r="B44" s="7">
        <v>19</v>
      </c>
      <c r="C44" s="7" t="s">
        <v>2</v>
      </c>
      <c r="D44" s="9">
        <v>100</v>
      </c>
      <c r="E44" s="9" t="s">
        <v>63</v>
      </c>
      <c r="F44" s="7"/>
      <c r="G44" s="7"/>
      <c r="H44" s="9">
        <f>B44*D44</f>
        <v>1900</v>
      </c>
    </row>
    <row r="45" spans="1:8" s="10" customFormat="1" ht="14.25" customHeight="1">
      <c r="A45" s="6" t="s">
        <v>35</v>
      </c>
      <c r="B45" s="7">
        <v>2</v>
      </c>
      <c r="C45" s="7" t="s">
        <v>2</v>
      </c>
      <c r="D45" s="7">
        <v>350</v>
      </c>
      <c r="E45" s="8" t="s">
        <v>3</v>
      </c>
      <c r="F45" s="8"/>
      <c r="G45" s="8"/>
      <c r="H45" s="9">
        <f>B45*D45</f>
        <v>700</v>
      </c>
    </row>
    <row r="46" spans="1:8" s="10" customFormat="1" ht="24" customHeight="1">
      <c r="A46" s="6" t="s">
        <v>73</v>
      </c>
      <c r="B46" s="7"/>
      <c r="C46" s="7"/>
      <c r="D46" s="7"/>
      <c r="E46" s="8"/>
      <c r="F46" s="8"/>
      <c r="G46" s="8"/>
      <c r="H46" s="9">
        <v>11000</v>
      </c>
    </row>
    <row r="47" spans="1:8" s="10" customFormat="1" ht="14.25" customHeight="1">
      <c r="A47" s="6" t="s">
        <v>625</v>
      </c>
      <c r="B47" s="7">
        <v>1</v>
      </c>
      <c r="C47" s="7" t="s">
        <v>2</v>
      </c>
      <c r="D47" s="7">
        <v>1000</v>
      </c>
      <c r="E47" s="8" t="s">
        <v>3</v>
      </c>
      <c r="F47" s="8"/>
      <c r="G47" s="8"/>
      <c r="H47" s="9">
        <f>B47*D47</f>
        <v>1000</v>
      </c>
    </row>
    <row r="48" spans="1:8" s="10" customFormat="1" ht="14.25" customHeight="1">
      <c r="A48" s="6" t="s">
        <v>716</v>
      </c>
      <c r="B48" s="7">
        <v>1</v>
      </c>
      <c r="C48" s="7" t="s">
        <v>2</v>
      </c>
      <c r="D48" s="7">
        <v>5150</v>
      </c>
      <c r="E48" s="8" t="s">
        <v>3</v>
      </c>
      <c r="F48" s="8"/>
      <c r="G48" s="8"/>
      <c r="H48" s="9">
        <f>B48*D48</f>
        <v>5150</v>
      </c>
    </row>
    <row r="49" spans="1:8" s="10" customFormat="1" ht="22.5" customHeight="1">
      <c r="A49" s="6" t="s">
        <v>626</v>
      </c>
      <c r="B49" s="7">
        <v>1</v>
      </c>
      <c r="C49" s="8" t="s">
        <v>2</v>
      </c>
      <c r="D49" s="7">
        <v>500</v>
      </c>
      <c r="E49" s="8" t="s">
        <v>3</v>
      </c>
      <c r="F49" s="8"/>
      <c r="G49" s="8"/>
      <c r="H49" s="9">
        <f>B49*D49</f>
        <v>500</v>
      </c>
    </row>
    <row r="50" spans="1:8" ht="14.25" customHeight="1">
      <c r="A50" s="6" t="s">
        <v>628</v>
      </c>
      <c r="B50" s="7">
        <v>3</v>
      </c>
      <c r="C50" s="8" t="s">
        <v>2</v>
      </c>
      <c r="D50" s="7">
        <v>1000</v>
      </c>
      <c r="E50" s="8" t="s">
        <v>3</v>
      </c>
      <c r="F50" s="8"/>
      <c r="G50" s="8"/>
      <c r="H50" s="9">
        <f>B50*D50</f>
        <v>3000</v>
      </c>
    </row>
    <row r="51" spans="1:8" ht="25.5" customHeight="1">
      <c r="A51" s="6" t="s">
        <v>720</v>
      </c>
      <c r="B51" s="7">
        <v>1</v>
      </c>
      <c r="C51" s="8" t="s">
        <v>2</v>
      </c>
      <c r="D51" s="7">
        <v>2700</v>
      </c>
      <c r="E51" s="8" t="s">
        <v>3</v>
      </c>
      <c r="F51" s="8"/>
      <c r="G51" s="8"/>
      <c r="H51" s="9">
        <f>B51*D51</f>
        <v>2700</v>
      </c>
    </row>
    <row r="52" spans="1:8" s="10" customFormat="1" ht="14.25" customHeight="1">
      <c r="A52" s="2" t="s">
        <v>0</v>
      </c>
      <c r="B52" s="3"/>
      <c r="C52" s="3"/>
      <c r="D52" s="4"/>
      <c r="E52" s="4"/>
      <c r="F52" s="3"/>
      <c r="G52" s="3"/>
      <c r="H52" s="4">
        <f>SUM(H44:H51)</f>
        <v>25950</v>
      </c>
    </row>
    <row r="53" spans="1:8" s="10" customFormat="1" ht="14.25" customHeight="1">
      <c r="A53" s="2" t="s">
        <v>256</v>
      </c>
      <c r="B53" s="3"/>
      <c r="C53" s="3"/>
      <c r="D53" s="4"/>
      <c r="E53" s="4"/>
      <c r="F53" s="3"/>
      <c r="G53" s="3"/>
      <c r="H53" s="4">
        <v>26000</v>
      </c>
    </row>
    <row r="54" spans="1:8" ht="14.25" customHeight="1">
      <c r="A54" s="282" t="s">
        <v>19</v>
      </c>
      <c r="B54" s="283"/>
      <c r="C54" s="283"/>
      <c r="D54" s="283"/>
      <c r="E54" s="283"/>
      <c r="F54" s="283"/>
      <c r="G54" s="283"/>
      <c r="H54" s="283"/>
    </row>
    <row r="55" spans="1:8" ht="24.75" customHeight="1">
      <c r="A55" s="6" t="s">
        <v>257</v>
      </c>
      <c r="B55" s="8">
        <v>4</v>
      </c>
      <c r="C55" s="7" t="s">
        <v>20</v>
      </c>
      <c r="D55" s="7"/>
      <c r="E55" s="7"/>
      <c r="F55" s="8">
        <v>180</v>
      </c>
      <c r="G55" s="8" t="s">
        <v>3</v>
      </c>
      <c r="H55" s="7">
        <f>B55*F55</f>
        <v>720</v>
      </c>
    </row>
    <row r="56" spans="1:8" ht="14.25" customHeight="1">
      <c r="A56" s="2" t="s">
        <v>0</v>
      </c>
      <c r="B56" s="4"/>
      <c r="C56" s="4"/>
      <c r="D56" s="4"/>
      <c r="E56" s="4"/>
      <c r="F56" s="3"/>
      <c r="G56" s="3"/>
      <c r="H56" s="4">
        <f>SUM(H55:H55)</f>
        <v>720</v>
      </c>
    </row>
    <row r="57" spans="1:8" ht="14.25" customHeight="1">
      <c r="A57" s="2" t="s">
        <v>256</v>
      </c>
      <c r="B57" s="4"/>
      <c r="C57" s="4"/>
      <c r="D57" s="4"/>
      <c r="E57" s="4"/>
      <c r="F57" s="3"/>
      <c r="G57" s="3"/>
      <c r="H57" s="4">
        <v>1000</v>
      </c>
    </row>
    <row r="58" spans="1:8" ht="14.25" customHeight="1">
      <c r="A58" s="300" t="s">
        <v>21</v>
      </c>
      <c r="B58" s="300"/>
      <c r="C58" s="300"/>
      <c r="D58" s="300"/>
      <c r="E58" s="300"/>
      <c r="F58" s="300"/>
      <c r="G58" s="300"/>
      <c r="H58" s="300"/>
    </row>
    <row r="59" spans="1:8" ht="14.25" customHeight="1">
      <c r="A59" s="297" t="s">
        <v>22</v>
      </c>
      <c r="B59" s="306"/>
      <c r="C59" s="306"/>
      <c r="D59" s="306"/>
      <c r="E59" s="306"/>
      <c r="F59" s="306"/>
      <c r="G59" s="306"/>
      <c r="H59" s="313"/>
    </row>
    <row r="60" spans="1:8" ht="14.25" customHeight="1">
      <c r="A60" s="2" t="s">
        <v>38</v>
      </c>
      <c r="B60" s="7"/>
      <c r="C60" s="7"/>
      <c r="D60" s="15"/>
      <c r="E60" s="12"/>
      <c r="F60" s="16"/>
      <c r="G60" s="8"/>
      <c r="H60" s="9"/>
    </row>
    <row r="61" spans="1:8" ht="14.25" customHeight="1">
      <c r="A61" s="6" t="s">
        <v>75</v>
      </c>
      <c r="B61" s="7">
        <v>44</v>
      </c>
      <c r="C61" s="7" t="s">
        <v>2</v>
      </c>
      <c r="D61" s="15">
        <v>153</v>
      </c>
      <c r="E61" s="12" t="s">
        <v>77</v>
      </c>
      <c r="F61" s="16">
        <v>5.45</v>
      </c>
      <c r="G61" s="8" t="s">
        <v>3</v>
      </c>
      <c r="H61" s="7">
        <f>B61*D61*F61</f>
        <v>36689</v>
      </c>
    </row>
    <row r="62" spans="1:8" ht="14.25" customHeight="1">
      <c r="A62" s="17" t="s">
        <v>81</v>
      </c>
      <c r="B62" s="7">
        <v>13</v>
      </c>
      <c r="C62" s="7" t="s">
        <v>2</v>
      </c>
      <c r="D62" s="15">
        <v>153</v>
      </c>
      <c r="E62" s="12" t="s">
        <v>23</v>
      </c>
      <c r="F62" s="16">
        <v>17</v>
      </c>
      <c r="G62" s="8" t="s">
        <v>3</v>
      </c>
      <c r="H62" s="9">
        <f>B62*D62*F62</f>
        <v>33813</v>
      </c>
    </row>
    <row r="63" spans="1:8" ht="14.25" customHeight="1">
      <c r="A63" s="17" t="s">
        <v>739</v>
      </c>
      <c r="B63" s="7">
        <v>7</v>
      </c>
      <c r="C63" s="7" t="s">
        <v>2</v>
      </c>
      <c r="D63" s="15">
        <v>68</v>
      </c>
      <c r="E63" s="12" t="s">
        <v>23</v>
      </c>
      <c r="F63" s="16">
        <v>17</v>
      </c>
      <c r="G63" s="8" t="s">
        <v>3</v>
      </c>
      <c r="H63" s="9">
        <f>B63*D63*F63</f>
        <v>8092</v>
      </c>
    </row>
    <row r="64" spans="1:8" ht="14.25" customHeight="1">
      <c r="A64" s="294" t="s">
        <v>41</v>
      </c>
      <c r="B64" s="295"/>
      <c r="C64" s="295"/>
      <c r="D64" s="295"/>
      <c r="E64" s="295"/>
      <c r="F64" s="295"/>
      <c r="G64" s="296"/>
      <c r="H64" s="4">
        <f>SUM(H61:H63)</f>
        <v>78594</v>
      </c>
    </row>
    <row r="65" spans="1:8" ht="14.25" customHeight="1">
      <c r="A65" s="297" t="s">
        <v>43</v>
      </c>
      <c r="B65" s="298"/>
      <c r="C65" s="298"/>
      <c r="D65" s="298"/>
      <c r="E65" s="298"/>
      <c r="F65" s="298"/>
      <c r="G65" s="298"/>
      <c r="H65" s="312"/>
    </row>
    <row r="66" spans="1:8" ht="14.25" customHeight="1">
      <c r="A66" s="1" t="s">
        <v>45</v>
      </c>
      <c r="B66" s="32">
        <v>44</v>
      </c>
      <c r="C66" s="33" t="s">
        <v>2</v>
      </c>
      <c r="D66" s="32">
        <v>0.07</v>
      </c>
      <c r="E66" s="33" t="s">
        <v>44</v>
      </c>
      <c r="F66" s="32">
        <v>120</v>
      </c>
      <c r="G66" s="8" t="s">
        <v>5</v>
      </c>
      <c r="H66" s="8">
        <f>B66*D66*F66</f>
        <v>369.6</v>
      </c>
    </row>
    <row r="67" spans="1:8" ht="14.25" customHeight="1">
      <c r="A67" s="2" t="s">
        <v>50</v>
      </c>
      <c r="B67" s="34">
        <f>H66</f>
        <v>369.6</v>
      </c>
      <c r="C67" s="33" t="s">
        <v>44</v>
      </c>
      <c r="D67" s="34">
        <v>2.5</v>
      </c>
      <c r="E67" s="33" t="s">
        <v>44</v>
      </c>
      <c r="F67" s="34">
        <v>4.5</v>
      </c>
      <c r="G67" s="8" t="s">
        <v>3</v>
      </c>
      <c r="H67" s="3">
        <f>B67/D67*F67</f>
        <v>665.28</v>
      </c>
    </row>
    <row r="68" spans="1:8" ht="14.25" customHeight="1">
      <c r="A68" s="14"/>
      <c r="B68" s="31"/>
      <c r="C68" s="31"/>
      <c r="D68" s="306"/>
      <c r="E68" s="306"/>
      <c r="F68" s="31"/>
      <c r="G68" s="31"/>
      <c r="H68" s="18"/>
    </row>
    <row r="69" spans="1:8" ht="14.25" customHeight="1">
      <c r="A69" s="2" t="s">
        <v>24</v>
      </c>
      <c r="B69" s="4" t="s">
        <v>25</v>
      </c>
      <c r="C69" s="4"/>
      <c r="D69" s="314" t="s">
        <v>26</v>
      </c>
      <c r="E69" s="315"/>
      <c r="F69" s="19" t="s">
        <v>27</v>
      </c>
      <c r="G69" s="3"/>
      <c r="H69" s="5" t="s">
        <v>28</v>
      </c>
    </row>
    <row r="70" spans="1:8" ht="14.25" customHeight="1">
      <c r="A70" s="297" t="s">
        <v>30</v>
      </c>
      <c r="B70" s="298"/>
      <c r="C70" s="298"/>
      <c r="D70" s="298"/>
      <c r="E70" s="298"/>
      <c r="F70" s="298"/>
      <c r="G70" s="298"/>
      <c r="H70" s="312"/>
    </row>
    <row r="71" spans="1:8" ht="14.25" customHeight="1">
      <c r="A71" s="6" t="s">
        <v>93</v>
      </c>
      <c r="B71" s="32">
        <v>10</v>
      </c>
      <c r="C71" s="33" t="s">
        <v>6</v>
      </c>
      <c r="D71" s="32"/>
      <c r="E71" s="33"/>
      <c r="F71" s="32">
        <v>40</v>
      </c>
      <c r="G71" s="33" t="s">
        <v>3</v>
      </c>
      <c r="H71" s="32">
        <f>B71*F71</f>
        <v>400</v>
      </c>
    </row>
    <row r="72" spans="1:8" ht="14.25" customHeight="1">
      <c r="A72" s="6" t="s">
        <v>292</v>
      </c>
      <c r="B72" s="32">
        <v>2</v>
      </c>
      <c r="C72" s="33" t="s">
        <v>6</v>
      </c>
      <c r="D72" s="32"/>
      <c r="E72" s="33"/>
      <c r="F72" s="32">
        <v>340</v>
      </c>
      <c r="G72" s="33" t="s">
        <v>3</v>
      </c>
      <c r="H72" s="32">
        <f aca="true" t="shared" si="0" ref="H72:H103">B72*F72</f>
        <v>680</v>
      </c>
    </row>
    <row r="73" spans="1:8" ht="14.25" customHeight="1">
      <c r="A73" s="6" t="s">
        <v>125</v>
      </c>
      <c r="B73" s="32">
        <v>9</v>
      </c>
      <c r="C73" s="33" t="s">
        <v>6</v>
      </c>
      <c r="D73" s="32"/>
      <c r="E73" s="33"/>
      <c r="F73" s="32">
        <v>65</v>
      </c>
      <c r="G73" s="33" t="s">
        <v>3</v>
      </c>
      <c r="H73" s="32">
        <f t="shared" si="0"/>
        <v>585</v>
      </c>
    </row>
    <row r="74" spans="1:8" ht="14.25" customHeight="1">
      <c r="A74" s="6" t="s">
        <v>200</v>
      </c>
      <c r="B74" s="32">
        <v>12</v>
      </c>
      <c r="C74" s="33" t="s">
        <v>6</v>
      </c>
      <c r="D74" s="32"/>
      <c r="E74" s="33"/>
      <c r="F74" s="32">
        <v>32</v>
      </c>
      <c r="G74" s="33" t="s">
        <v>3</v>
      </c>
      <c r="H74" s="32">
        <f t="shared" si="0"/>
        <v>384</v>
      </c>
    </row>
    <row r="75" spans="1:8" ht="14.25" customHeight="1">
      <c r="A75" s="6" t="s">
        <v>293</v>
      </c>
      <c r="B75" s="32">
        <v>9</v>
      </c>
      <c r="C75" s="33" t="s">
        <v>6</v>
      </c>
      <c r="D75" s="32"/>
      <c r="E75" s="33"/>
      <c r="F75" s="32">
        <v>27</v>
      </c>
      <c r="G75" s="33" t="s">
        <v>3</v>
      </c>
      <c r="H75" s="32">
        <f t="shared" si="0"/>
        <v>243</v>
      </c>
    </row>
    <row r="76" spans="1:8" ht="14.25" customHeight="1">
      <c r="A76" s="6" t="s">
        <v>126</v>
      </c>
      <c r="B76" s="32">
        <v>10</v>
      </c>
      <c r="C76" s="33" t="s">
        <v>6</v>
      </c>
      <c r="D76" s="32"/>
      <c r="E76" s="33"/>
      <c r="F76" s="32">
        <v>46</v>
      </c>
      <c r="G76" s="33" t="s">
        <v>3</v>
      </c>
      <c r="H76" s="32">
        <f t="shared" si="0"/>
        <v>460</v>
      </c>
    </row>
    <row r="77" spans="1:8" ht="14.25" customHeight="1">
      <c r="A77" s="6" t="s">
        <v>122</v>
      </c>
      <c r="B77" s="32">
        <v>6</v>
      </c>
      <c r="C77" s="33" t="s">
        <v>6</v>
      </c>
      <c r="D77" s="32"/>
      <c r="E77" s="33"/>
      <c r="F77" s="32">
        <v>14</v>
      </c>
      <c r="G77" s="33" t="s">
        <v>3</v>
      </c>
      <c r="H77" s="32">
        <f t="shared" si="0"/>
        <v>84</v>
      </c>
    </row>
    <row r="78" spans="1:8" ht="14.25" customHeight="1">
      <c r="A78" s="6" t="s">
        <v>100</v>
      </c>
      <c r="B78" s="32">
        <v>6</v>
      </c>
      <c r="C78" s="33" t="s">
        <v>6</v>
      </c>
      <c r="D78" s="32"/>
      <c r="E78" s="33"/>
      <c r="F78" s="32">
        <v>10</v>
      </c>
      <c r="G78" s="33" t="s">
        <v>3</v>
      </c>
      <c r="H78" s="32">
        <f t="shared" si="0"/>
        <v>60</v>
      </c>
    </row>
    <row r="79" spans="1:8" ht="14.25" customHeight="1">
      <c r="A79" s="6" t="s">
        <v>193</v>
      </c>
      <c r="B79" s="32">
        <v>4</v>
      </c>
      <c r="C79" s="33" t="s">
        <v>6</v>
      </c>
      <c r="D79" s="32"/>
      <c r="E79" s="33"/>
      <c r="F79" s="32">
        <v>40</v>
      </c>
      <c r="G79" s="33" t="s">
        <v>3</v>
      </c>
      <c r="H79" s="32">
        <f t="shared" si="0"/>
        <v>160</v>
      </c>
    </row>
    <row r="80" spans="1:8" ht="14.25" customHeight="1">
      <c r="A80" s="6" t="s">
        <v>294</v>
      </c>
      <c r="B80" s="32">
        <v>10</v>
      </c>
      <c r="C80" s="33" t="s">
        <v>6</v>
      </c>
      <c r="D80" s="32"/>
      <c r="E80" s="33"/>
      <c r="F80" s="32">
        <v>27</v>
      </c>
      <c r="G80" s="33" t="s">
        <v>3</v>
      </c>
      <c r="H80" s="32">
        <f t="shared" si="0"/>
        <v>270</v>
      </c>
    </row>
    <row r="81" spans="1:8" ht="14.25" customHeight="1">
      <c r="A81" s="6" t="s">
        <v>295</v>
      </c>
      <c r="B81" s="32">
        <v>20</v>
      </c>
      <c r="C81" s="33" t="s">
        <v>6</v>
      </c>
      <c r="D81" s="32"/>
      <c r="E81" s="33"/>
      <c r="F81" s="32">
        <v>30</v>
      </c>
      <c r="G81" s="33" t="s">
        <v>3</v>
      </c>
      <c r="H81" s="32">
        <f t="shared" si="0"/>
        <v>600</v>
      </c>
    </row>
    <row r="82" spans="1:8" ht="14.25" customHeight="1">
      <c r="A82" s="6" t="s">
        <v>97</v>
      </c>
      <c r="B82" s="32">
        <v>2</v>
      </c>
      <c r="C82" s="33" t="s">
        <v>6</v>
      </c>
      <c r="D82" s="32"/>
      <c r="E82" s="33"/>
      <c r="F82" s="32">
        <v>75</v>
      </c>
      <c r="G82" s="33" t="s">
        <v>3</v>
      </c>
      <c r="H82" s="32">
        <f t="shared" si="0"/>
        <v>150</v>
      </c>
    </row>
    <row r="83" spans="1:8" ht="14.25" customHeight="1">
      <c r="A83" s="6" t="s">
        <v>97</v>
      </c>
      <c r="B83" s="32">
        <v>4</v>
      </c>
      <c r="C83" s="33" t="s">
        <v>6</v>
      </c>
      <c r="D83" s="32"/>
      <c r="E83" s="33"/>
      <c r="F83" s="32">
        <v>100</v>
      </c>
      <c r="G83" s="33" t="s">
        <v>3</v>
      </c>
      <c r="H83" s="32">
        <f t="shared" si="0"/>
        <v>400</v>
      </c>
    </row>
    <row r="84" spans="1:8" ht="14.25" customHeight="1">
      <c r="A84" s="6" t="s">
        <v>296</v>
      </c>
      <c r="B84" s="32">
        <v>3</v>
      </c>
      <c r="C84" s="33" t="s">
        <v>6</v>
      </c>
      <c r="D84" s="32"/>
      <c r="E84" s="33"/>
      <c r="F84" s="32">
        <v>60</v>
      </c>
      <c r="G84" s="33" t="s">
        <v>3</v>
      </c>
      <c r="H84" s="32">
        <f t="shared" si="0"/>
        <v>180</v>
      </c>
    </row>
    <row r="85" spans="1:8" ht="14.25" customHeight="1">
      <c r="A85" s="6" t="s">
        <v>297</v>
      </c>
      <c r="B85" s="32">
        <v>3</v>
      </c>
      <c r="C85" s="33" t="s">
        <v>6</v>
      </c>
      <c r="D85" s="32"/>
      <c r="E85" s="33"/>
      <c r="F85" s="32">
        <v>80</v>
      </c>
      <c r="G85" s="33" t="s">
        <v>3</v>
      </c>
      <c r="H85" s="32">
        <f t="shared" si="0"/>
        <v>240</v>
      </c>
    </row>
    <row r="86" spans="1:8" ht="14.25" customHeight="1">
      <c r="A86" s="6" t="s">
        <v>104</v>
      </c>
      <c r="B86" s="32">
        <v>20</v>
      </c>
      <c r="C86" s="33" t="s">
        <v>46</v>
      </c>
      <c r="D86" s="32"/>
      <c r="E86" s="33"/>
      <c r="F86" s="32">
        <v>45</v>
      </c>
      <c r="G86" s="33" t="s">
        <v>3</v>
      </c>
      <c r="H86" s="32">
        <f t="shared" si="0"/>
        <v>900</v>
      </c>
    </row>
    <row r="87" spans="1:8" ht="14.25" customHeight="1">
      <c r="A87" s="6" t="s">
        <v>98</v>
      </c>
      <c r="B87" s="32">
        <v>12</v>
      </c>
      <c r="C87" s="33" t="s">
        <v>6</v>
      </c>
      <c r="D87" s="32"/>
      <c r="E87" s="33"/>
      <c r="F87" s="32">
        <v>27</v>
      </c>
      <c r="G87" s="33" t="s">
        <v>3</v>
      </c>
      <c r="H87" s="32">
        <f t="shared" si="0"/>
        <v>324</v>
      </c>
    </row>
    <row r="88" spans="1:8" ht="14.25" customHeight="1">
      <c r="A88" s="6" t="s">
        <v>298</v>
      </c>
      <c r="B88" s="32">
        <v>5</v>
      </c>
      <c r="C88" s="33" t="s">
        <v>6</v>
      </c>
      <c r="D88" s="32"/>
      <c r="E88" s="33"/>
      <c r="F88" s="32">
        <v>36</v>
      </c>
      <c r="G88" s="33" t="s">
        <v>3</v>
      </c>
      <c r="H88" s="32">
        <f t="shared" si="0"/>
        <v>180</v>
      </c>
    </row>
    <row r="89" spans="1:8" ht="14.25" customHeight="1">
      <c r="A89" s="6" t="s">
        <v>299</v>
      </c>
      <c r="B89" s="32">
        <v>3</v>
      </c>
      <c r="C89" s="33" t="s">
        <v>148</v>
      </c>
      <c r="D89" s="32"/>
      <c r="E89" s="33"/>
      <c r="F89" s="32">
        <v>180</v>
      </c>
      <c r="G89" s="33" t="s">
        <v>3</v>
      </c>
      <c r="H89" s="32">
        <f t="shared" si="0"/>
        <v>540</v>
      </c>
    </row>
    <row r="90" spans="1:8" ht="14.25" customHeight="1">
      <c r="A90" s="6" t="s">
        <v>300</v>
      </c>
      <c r="B90" s="32">
        <v>40</v>
      </c>
      <c r="C90" s="33" t="s">
        <v>6</v>
      </c>
      <c r="D90" s="32"/>
      <c r="E90" s="33"/>
      <c r="F90" s="32">
        <v>8</v>
      </c>
      <c r="G90" s="33" t="s">
        <v>3</v>
      </c>
      <c r="H90" s="32">
        <f t="shared" si="0"/>
        <v>320</v>
      </c>
    </row>
    <row r="91" spans="1:8" ht="14.25" customHeight="1">
      <c r="A91" s="6" t="s">
        <v>94</v>
      </c>
      <c r="B91" s="32">
        <v>10</v>
      </c>
      <c r="C91" s="33" t="s">
        <v>6</v>
      </c>
      <c r="D91" s="32"/>
      <c r="E91" s="33"/>
      <c r="F91" s="32">
        <v>30</v>
      </c>
      <c r="G91" s="33" t="s">
        <v>3</v>
      </c>
      <c r="H91" s="32">
        <f t="shared" si="0"/>
        <v>300</v>
      </c>
    </row>
    <row r="92" spans="1:8" ht="14.25" customHeight="1">
      <c r="A92" s="6" t="s">
        <v>172</v>
      </c>
      <c r="B92" s="32">
        <v>1</v>
      </c>
      <c r="C92" s="33" t="s">
        <v>6</v>
      </c>
      <c r="D92" s="32"/>
      <c r="E92" s="33"/>
      <c r="F92" s="32">
        <v>210</v>
      </c>
      <c r="G92" s="33" t="s">
        <v>3</v>
      </c>
      <c r="H92" s="32">
        <f t="shared" si="0"/>
        <v>210</v>
      </c>
    </row>
    <row r="93" spans="1:8" ht="14.25" customHeight="1">
      <c r="A93" s="6" t="s">
        <v>301</v>
      </c>
      <c r="B93" s="32">
        <v>1</v>
      </c>
      <c r="C93" s="33" t="s">
        <v>6</v>
      </c>
      <c r="D93" s="32"/>
      <c r="E93" s="33"/>
      <c r="F93" s="32">
        <v>160</v>
      </c>
      <c r="G93" s="33" t="s">
        <v>3</v>
      </c>
      <c r="H93" s="32">
        <f t="shared" si="0"/>
        <v>160</v>
      </c>
    </row>
    <row r="94" spans="1:8" ht="14.25" customHeight="1">
      <c r="A94" s="6" t="s">
        <v>195</v>
      </c>
      <c r="B94" s="32">
        <v>2</v>
      </c>
      <c r="C94" s="33" t="s">
        <v>6</v>
      </c>
      <c r="D94" s="32"/>
      <c r="E94" s="33"/>
      <c r="F94" s="32">
        <v>170</v>
      </c>
      <c r="G94" s="33" t="s">
        <v>3</v>
      </c>
      <c r="H94" s="32">
        <f t="shared" si="0"/>
        <v>340</v>
      </c>
    </row>
    <row r="95" spans="1:8" ht="14.25" customHeight="1">
      <c r="A95" s="6" t="s">
        <v>135</v>
      </c>
      <c r="B95" s="32">
        <v>1</v>
      </c>
      <c r="C95" s="33" t="s">
        <v>6</v>
      </c>
      <c r="D95" s="32"/>
      <c r="E95" s="33"/>
      <c r="F95" s="32">
        <v>400</v>
      </c>
      <c r="G95" s="33" t="s">
        <v>3</v>
      </c>
      <c r="H95" s="32">
        <f t="shared" si="0"/>
        <v>400</v>
      </c>
    </row>
    <row r="96" spans="1:8" ht="14.25" customHeight="1">
      <c r="A96" s="6" t="s">
        <v>107</v>
      </c>
      <c r="B96" s="32">
        <v>2</v>
      </c>
      <c r="C96" s="33" t="s">
        <v>6</v>
      </c>
      <c r="D96" s="32"/>
      <c r="E96" s="33"/>
      <c r="F96" s="32">
        <v>600</v>
      </c>
      <c r="G96" s="33" t="s">
        <v>3</v>
      </c>
      <c r="H96" s="32">
        <f t="shared" si="0"/>
        <v>1200</v>
      </c>
    </row>
    <row r="97" spans="1:8" ht="14.25" customHeight="1">
      <c r="A97" s="6" t="s">
        <v>302</v>
      </c>
      <c r="B97" s="32">
        <v>4</v>
      </c>
      <c r="C97" s="33" t="s">
        <v>6</v>
      </c>
      <c r="D97" s="32"/>
      <c r="E97" s="33"/>
      <c r="F97" s="32">
        <v>600</v>
      </c>
      <c r="G97" s="33" t="s">
        <v>3</v>
      </c>
      <c r="H97" s="32">
        <f t="shared" si="0"/>
        <v>2400</v>
      </c>
    </row>
    <row r="98" spans="1:8" ht="14.25" customHeight="1">
      <c r="A98" s="6" t="s">
        <v>303</v>
      </c>
      <c r="B98" s="32">
        <v>30</v>
      </c>
      <c r="C98" s="33" t="s">
        <v>46</v>
      </c>
      <c r="D98" s="32"/>
      <c r="E98" s="33"/>
      <c r="F98" s="32">
        <v>10</v>
      </c>
      <c r="G98" s="33" t="s">
        <v>3</v>
      </c>
      <c r="H98" s="32">
        <f t="shared" si="0"/>
        <v>300</v>
      </c>
    </row>
    <row r="99" spans="1:8" ht="14.25" customHeight="1">
      <c r="A99" s="6" t="s">
        <v>304</v>
      </c>
      <c r="B99" s="32">
        <v>1</v>
      </c>
      <c r="C99" s="33" t="s">
        <v>6</v>
      </c>
      <c r="D99" s="32"/>
      <c r="E99" s="33"/>
      <c r="F99" s="32">
        <v>50</v>
      </c>
      <c r="G99" s="33" t="s">
        <v>3</v>
      </c>
      <c r="H99" s="32">
        <f t="shared" si="0"/>
        <v>50</v>
      </c>
    </row>
    <row r="100" spans="1:8" ht="14.25" customHeight="1">
      <c r="A100" s="6" t="s">
        <v>154</v>
      </c>
      <c r="B100" s="32">
        <v>200</v>
      </c>
      <c r="C100" s="33" t="s">
        <v>6</v>
      </c>
      <c r="D100" s="32"/>
      <c r="E100" s="33"/>
      <c r="F100" s="32">
        <v>0.75</v>
      </c>
      <c r="G100" s="33" t="s">
        <v>3</v>
      </c>
      <c r="H100" s="32">
        <f t="shared" si="0"/>
        <v>150</v>
      </c>
    </row>
    <row r="101" spans="1:8" ht="14.25" customHeight="1">
      <c r="A101" s="6" t="s">
        <v>151</v>
      </c>
      <c r="B101" s="32">
        <v>10</v>
      </c>
      <c r="C101" s="33" t="s">
        <v>152</v>
      </c>
      <c r="D101" s="32"/>
      <c r="E101" s="33"/>
      <c r="F101" s="32">
        <v>50</v>
      </c>
      <c r="G101" s="33" t="s">
        <v>3</v>
      </c>
      <c r="H101" s="32">
        <f t="shared" si="0"/>
        <v>500</v>
      </c>
    </row>
    <row r="102" spans="1:8" ht="14.25" customHeight="1">
      <c r="A102" s="6" t="s">
        <v>305</v>
      </c>
      <c r="B102" s="32">
        <v>15</v>
      </c>
      <c r="C102" s="33" t="s">
        <v>6</v>
      </c>
      <c r="D102" s="32"/>
      <c r="E102" s="33"/>
      <c r="F102" s="32">
        <v>10</v>
      </c>
      <c r="G102" s="33" t="s">
        <v>3</v>
      </c>
      <c r="H102" s="32">
        <f t="shared" si="0"/>
        <v>150</v>
      </c>
    </row>
    <row r="103" spans="1:8" ht="14.25" customHeight="1">
      <c r="A103" s="6" t="s">
        <v>306</v>
      </c>
      <c r="B103" s="32">
        <v>2</v>
      </c>
      <c r="C103" s="33" t="s">
        <v>6</v>
      </c>
      <c r="D103" s="32"/>
      <c r="E103" s="33"/>
      <c r="F103" s="32">
        <v>40</v>
      </c>
      <c r="G103" s="33" t="s">
        <v>3</v>
      </c>
      <c r="H103" s="32">
        <f t="shared" si="0"/>
        <v>80</v>
      </c>
    </row>
    <row r="104" spans="1:8" ht="14.25" customHeight="1">
      <c r="A104" s="2" t="s">
        <v>29</v>
      </c>
      <c r="B104" s="64"/>
      <c r="C104" s="64"/>
      <c r="D104" s="305"/>
      <c r="E104" s="305"/>
      <c r="F104" s="66"/>
      <c r="G104" s="66"/>
      <c r="H104" s="78">
        <f>SUM(H71:H103)</f>
        <v>13400</v>
      </c>
    </row>
    <row r="105" spans="1:8" ht="14.25" customHeight="1">
      <c r="A105" s="2" t="s">
        <v>256</v>
      </c>
      <c r="B105" s="7"/>
      <c r="C105" s="7"/>
      <c r="D105" s="40"/>
      <c r="E105" s="40"/>
      <c r="F105" s="8"/>
      <c r="G105" s="8"/>
      <c r="H105" s="5">
        <v>11000</v>
      </c>
    </row>
    <row r="106" spans="1:8" ht="14.25" customHeight="1">
      <c r="A106" s="297" t="s">
        <v>31</v>
      </c>
      <c r="B106" s="298"/>
      <c r="C106" s="298"/>
      <c r="D106" s="298"/>
      <c r="E106" s="298"/>
      <c r="F106" s="298"/>
      <c r="G106" s="298"/>
      <c r="H106" s="312"/>
    </row>
    <row r="107" spans="1:8" ht="14.25" customHeight="1">
      <c r="A107" s="6" t="s">
        <v>109</v>
      </c>
      <c r="B107" s="32">
        <v>3</v>
      </c>
      <c r="C107" s="33" t="s">
        <v>110</v>
      </c>
      <c r="D107" s="32"/>
      <c r="E107" s="33"/>
      <c r="F107" s="32">
        <v>2200</v>
      </c>
      <c r="G107" s="33" t="s">
        <v>3</v>
      </c>
      <c r="H107" s="32">
        <f>B107*F107</f>
        <v>6600</v>
      </c>
    </row>
    <row r="108" spans="1:8" ht="14.25" customHeight="1">
      <c r="A108" s="6" t="s">
        <v>114</v>
      </c>
      <c r="B108" s="32">
        <v>10</v>
      </c>
      <c r="C108" s="33" t="s">
        <v>110</v>
      </c>
      <c r="D108" s="32"/>
      <c r="E108" s="33"/>
      <c r="F108" s="32">
        <v>275</v>
      </c>
      <c r="G108" s="33" t="s">
        <v>3</v>
      </c>
      <c r="H108" s="32">
        <f aca="true" t="shared" si="1" ref="H108:H113">B108*F108</f>
        <v>2750</v>
      </c>
    </row>
    <row r="109" spans="1:8" ht="14.25" customHeight="1">
      <c r="A109" s="6" t="s">
        <v>191</v>
      </c>
      <c r="B109" s="32">
        <v>19</v>
      </c>
      <c r="C109" s="33" t="s">
        <v>110</v>
      </c>
      <c r="D109" s="32"/>
      <c r="E109" s="33"/>
      <c r="F109" s="32">
        <v>250</v>
      </c>
      <c r="G109" s="33" t="s">
        <v>3</v>
      </c>
      <c r="H109" s="32">
        <f t="shared" si="1"/>
        <v>4750</v>
      </c>
    </row>
    <row r="110" spans="1:8" ht="14.25" customHeight="1">
      <c r="A110" s="6" t="s">
        <v>291</v>
      </c>
      <c r="B110" s="32">
        <v>6</v>
      </c>
      <c r="C110" s="33" t="s">
        <v>110</v>
      </c>
      <c r="D110" s="32"/>
      <c r="E110" s="33"/>
      <c r="F110" s="32">
        <v>516</v>
      </c>
      <c r="G110" s="33" t="s">
        <v>3</v>
      </c>
      <c r="H110" s="32">
        <f t="shared" si="1"/>
        <v>3096</v>
      </c>
    </row>
    <row r="111" spans="1:8" ht="14.25" customHeight="1">
      <c r="A111" s="6" t="s">
        <v>189</v>
      </c>
      <c r="B111" s="32">
        <v>25</v>
      </c>
      <c r="C111" s="33" t="s">
        <v>110</v>
      </c>
      <c r="D111" s="32"/>
      <c r="E111" s="33"/>
      <c r="F111" s="32">
        <v>200</v>
      </c>
      <c r="G111" s="33" t="s">
        <v>3</v>
      </c>
      <c r="H111" s="32">
        <f t="shared" si="1"/>
        <v>5000</v>
      </c>
    </row>
    <row r="112" spans="1:8" ht="14.25" customHeight="1">
      <c r="A112" s="6" t="s">
        <v>120</v>
      </c>
      <c r="B112" s="32">
        <v>10</v>
      </c>
      <c r="C112" s="33" t="s">
        <v>6</v>
      </c>
      <c r="D112" s="32"/>
      <c r="E112" s="33"/>
      <c r="F112" s="32">
        <v>20</v>
      </c>
      <c r="G112" s="33" t="s">
        <v>3</v>
      </c>
      <c r="H112" s="32">
        <f t="shared" si="1"/>
        <v>200</v>
      </c>
    </row>
    <row r="113" spans="1:8" ht="14.25" customHeight="1">
      <c r="A113" s="6" t="s">
        <v>277</v>
      </c>
      <c r="B113" s="32">
        <v>5</v>
      </c>
      <c r="C113" s="33" t="s">
        <v>6</v>
      </c>
      <c r="D113" s="32"/>
      <c r="E113" s="33"/>
      <c r="F113" s="32">
        <v>90</v>
      </c>
      <c r="G113" s="33" t="s">
        <v>3</v>
      </c>
      <c r="H113" s="32">
        <f t="shared" si="1"/>
        <v>450</v>
      </c>
    </row>
    <row r="114" spans="1:8" ht="14.25" customHeight="1">
      <c r="A114" s="2" t="s">
        <v>31</v>
      </c>
      <c r="B114" s="139"/>
      <c r="C114" s="139"/>
      <c r="D114" s="78"/>
      <c r="E114" s="140"/>
      <c r="F114" s="99"/>
      <c r="G114" s="141"/>
      <c r="H114" s="78">
        <f>SUM(H107:H113)</f>
        <v>22846</v>
      </c>
    </row>
    <row r="115" spans="1:8" ht="14.25" customHeight="1">
      <c r="A115" s="2" t="s">
        <v>749</v>
      </c>
      <c r="B115" s="7"/>
      <c r="C115" s="7"/>
      <c r="D115" s="302"/>
      <c r="E115" s="302"/>
      <c r="F115" s="8"/>
      <c r="G115" s="8"/>
      <c r="H115" s="5">
        <v>21054</v>
      </c>
    </row>
    <row r="116" spans="1:8" ht="14.25" customHeight="1">
      <c r="A116" s="2" t="s">
        <v>259</v>
      </c>
      <c r="B116" s="7"/>
      <c r="C116" s="7"/>
      <c r="D116" s="7"/>
      <c r="E116" s="7"/>
      <c r="F116" s="8"/>
      <c r="G116" s="8"/>
      <c r="H116" s="49">
        <f>H114+H67+H64+H104</f>
        <v>115505</v>
      </c>
    </row>
    <row r="117" spans="1:8" ht="14.25" customHeight="1">
      <c r="A117" s="2" t="s">
        <v>406</v>
      </c>
      <c r="B117" s="7"/>
      <c r="C117" s="7"/>
      <c r="D117" s="7"/>
      <c r="E117" s="7"/>
      <c r="F117" s="8"/>
      <c r="G117" s="8"/>
      <c r="H117" s="4">
        <v>115000</v>
      </c>
    </row>
    <row r="118" spans="1:8" ht="14.25" customHeight="1">
      <c r="A118" s="46" t="s">
        <v>86</v>
      </c>
      <c r="B118" s="47"/>
      <c r="C118" s="47"/>
      <c r="D118" s="47"/>
      <c r="E118" s="47"/>
      <c r="F118" s="48"/>
      <c r="G118" s="48"/>
      <c r="H118" s="49">
        <f>H5+H13+H21+H32+H41+H52+H56+H116</f>
        <v>1000031</v>
      </c>
    </row>
    <row r="119" spans="1:8" ht="14.25" customHeight="1">
      <c r="A119" s="50" t="s">
        <v>87</v>
      </c>
      <c r="B119" s="47"/>
      <c r="C119" s="47"/>
      <c r="D119" s="47"/>
      <c r="E119" s="47"/>
      <c r="F119" s="48"/>
      <c r="G119" s="48"/>
      <c r="H119" s="49">
        <f>H6+H14+H22+H10+H33+H42+H53+H57+H117</f>
        <v>1001000</v>
      </c>
    </row>
    <row r="120" spans="1:6" ht="14.25" customHeight="1">
      <c r="A120" s="25"/>
      <c r="B120" s="26"/>
      <c r="C120" s="26"/>
      <c r="D120" s="26"/>
      <c r="E120" s="11"/>
      <c r="F120" s="27"/>
    </row>
    <row r="121" spans="1:10" ht="14.25" customHeight="1">
      <c r="A121" s="316" t="s">
        <v>61</v>
      </c>
      <c r="B121" s="330"/>
      <c r="C121" s="330"/>
      <c r="D121" s="330"/>
      <c r="E121" s="330"/>
      <c r="F121" s="330"/>
      <c r="G121" s="330"/>
      <c r="H121" s="330"/>
      <c r="I121" s="330"/>
      <c r="J121" s="330"/>
    </row>
    <row r="122" spans="1:7" ht="14.25" customHeight="1">
      <c r="A122" s="1" t="s">
        <v>62</v>
      </c>
      <c r="B122" s="1"/>
      <c r="C122" s="1"/>
      <c r="D122" s="1" t="s">
        <v>60</v>
      </c>
      <c r="E122" s="1"/>
      <c r="F122" s="1"/>
      <c r="G122" s="1" t="s">
        <v>756</v>
      </c>
    </row>
    <row r="123" spans="1:6" ht="14.25" customHeight="1">
      <c r="A123" s="26"/>
      <c r="B123" s="26"/>
      <c r="C123" s="26"/>
      <c r="D123" s="26"/>
      <c r="E123" s="11"/>
      <c r="F123" s="27"/>
    </row>
    <row r="124" spans="1:6" ht="14.25" customHeight="1">
      <c r="A124" s="26"/>
      <c r="B124" s="26"/>
      <c r="C124" s="26"/>
      <c r="D124" s="26"/>
      <c r="E124" s="11"/>
      <c r="F124" s="27"/>
    </row>
    <row r="125" spans="1:6" ht="14.25" customHeight="1">
      <c r="A125" s="26"/>
      <c r="B125" s="26"/>
      <c r="C125" s="26"/>
      <c r="D125" s="26"/>
      <c r="E125" s="11"/>
      <c r="F125" s="27"/>
    </row>
    <row r="126" spans="1:6" ht="14.25" customHeight="1">
      <c r="A126" s="26"/>
      <c r="B126" s="26"/>
      <c r="C126" s="26"/>
      <c r="D126" s="26"/>
      <c r="E126" s="11"/>
      <c r="F126" s="27"/>
    </row>
    <row r="127" spans="1:6" ht="14.25" customHeight="1">
      <c r="A127" s="26"/>
      <c r="B127" s="26"/>
      <c r="C127" s="26"/>
      <c r="D127" s="26"/>
      <c r="E127" s="11"/>
      <c r="F127" s="27"/>
    </row>
    <row r="128" spans="1:6" ht="14.25" customHeight="1">
      <c r="A128" s="26"/>
      <c r="B128" s="26"/>
      <c r="C128" s="26"/>
      <c r="D128" s="26"/>
      <c r="E128" s="11"/>
      <c r="F128" s="27"/>
    </row>
    <row r="129" spans="1:6" ht="14.25" customHeight="1">
      <c r="A129" s="26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8"/>
      <c r="B131" s="28"/>
      <c r="C131" s="26"/>
      <c r="D131" s="11"/>
      <c r="E131" s="11"/>
      <c r="F131" s="27"/>
    </row>
    <row r="132" spans="1:6" ht="14.25" customHeight="1">
      <c r="A132" s="29"/>
      <c r="B132" s="29"/>
      <c r="C132" s="29"/>
      <c r="D132" s="29"/>
      <c r="E132" s="11"/>
      <c r="F132" s="27"/>
    </row>
    <row r="133" spans="1:6" ht="14.25" customHeight="1">
      <c r="A133" s="30"/>
      <c r="B133" s="11"/>
      <c r="C133" s="11"/>
      <c r="D133" s="11"/>
      <c r="E133" s="11"/>
      <c r="F133" s="27"/>
    </row>
  </sheetData>
  <sheetProtection/>
  <mergeCells count="24">
    <mergeCell ref="A121:J121"/>
    <mergeCell ref="A58:H58"/>
    <mergeCell ref="A59:H59"/>
    <mergeCell ref="A64:G64"/>
    <mergeCell ref="D115:E115"/>
    <mergeCell ref="A65:H65"/>
    <mergeCell ref="A1:H1"/>
    <mergeCell ref="A24:A26"/>
    <mergeCell ref="A27:A29"/>
    <mergeCell ref="C27:C29"/>
    <mergeCell ref="A2:H2"/>
    <mergeCell ref="A23:H23"/>
    <mergeCell ref="A3:H3"/>
    <mergeCell ref="A7:H7"/>
    <mergeCell ref="A11:H11"/>
    <mergeCell ref="A16:H16"/>
    <mergeCell ref="A34:H34"/>
    <mergeCell ref="A106:H106"/>
    <mergeCell ref="A43:H43"/>
    <mergeCell ref="A54:H54"/>
    <mergeCell ref="A70:H70"/>
    <mergeCell ref="D104:E104"/>
    <mergeCell ref="D69:E69"/>
    <mergeCell ref="D68:E68"/>
  </mergeCells>
  <printOptions/>
  <pageMargins left="0.75" right="0.75" top="0.72" bottom="0.79" header="0.5" footer="0.5"/>
  <pageSetup horizontalDpi="600" verticalDpi="600" orientation="portrait" paperSize="9" scale="81" r:id="rId1"/>
  <rowBreaks count="1" manualBreakCount="1">
    <brk id="57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2">
      <selection activeCell="F100" sqref="F100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2">
      <c r="A2" s="282" t="s">
        <v>606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4">
      <c r="A4" s="6" t="s">
        <v>632</v>
      </c>
      <c r="B4" s="68">
        <v>5205</v>
      </c>
      <c r="C4" s="68" t="s">
        <v>3</v>
      </c>
      <c r="D4" s="68">
        <v>0.75</v>
      </c>
      <c r="E4" s="75" t="s">
        <v>796</v>
      </c>
      <c r="F4" s="68">
        <v>12</v>
      </c>
      <c r="G4" s="68" t="s">
        <v>4</v>
      </c>
      <c r="H4" s="68">
        <v>46845</v>
      </c>
    </row>
    <row r="5" spans="1:8" ht="12">
      <c r="A5" s="2" t="s">
        <v>0</v>
      </c>
      <c r="B5" s="67"/>
      <c r="C5" s="67"/>
      <c r="D5" s="67"/>
      <c r="E5" s="67"/>
      <c r="F5" s="67"/>
      <c r="G5" s="67"/>
      <c r="H5" s="84">
        <v>46845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47000</v>
      </c>
    </row>
    <row r="7" spans="1:8" ht="12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>
      <c r="A8" s="6" t="s">
        <v>676</v>
      </c>
      <c r="B8" s="68">
        <v>200</v>
      </c>
      <c r="C8" s="68" t="s">
        <v>3</v>
      </c>
      <c r="D8" s="68">
        <v>3</v>
      </c>
      <c r="E8" s="68" t="s">
        <v>5</v>
      </c>
      <c r="F8" s="68">
        <v>3</v>
      </c>
      <c r="G8" s="68" t="s">
        <v>2</v>
      </c>
      <c r="H8" s="68">
        <f>B8*D8*F8</f>
        <v>1800</v>
      </c>
    </row>
    <row r="9" spans="1:8" ht="12">
      <c r="A9" s="6" t="s">
        <v>677</v>
      </c>
      <c r="B9" s="68">
        <v>200</v>
      </c>
      <c r="C9" s="68" t="s">
        <v>3</v>
      </c>
      <c r="D9" s="68">
        <v>4</v>
      </c>
      <c r="E9" s="68" t="s">
        <v>5</v>
      </c>
      <c r="F9" s="68">
        <v>1</v>
      </c>
      <c r="G9" s="68" t="s">
        <v>2</v>
      </c>
      <c r="H9" s="68">
        <f>B9*D9*F9</f>
        <v>800</v>
      </c>
    </row>
    <row r="10" spans="1:8" ht="24">
      <c r="A10" s="6" t="s">
        <v>679</v>
      </c>
      <c r="B10" s="68">
        <v>200</v>
      </c>
      <c r="C10" s="68" t="s">
        <v>3</v>
      </c>
      <c r="D10" s="68">
        <v>7</v>
      </c>
      <c r="E10" s="68" t="s">
        <v>5</v>
      </c>
      <c r="F10" s="68">
        <v>1</v>
      </c>
      <c r="G10" s="68" t="s">
        <v>2</v>
      </c>
      <c r="H10" s="68">
        <f>B10*D10*F10</f>
        <v>1400</v>
      </c>
    </row>
    <row r="11" spans="1:8" ht="12">
      <c r="A11" s="2" t="s">
        <v>0</v>
      </c>
      <c r="B11" s="67"/>
      <c r="C11" s="67"/>
      <c r="D11" s="67"/>
      <c r="E11" s="67"/>
      <c r="F11" s="67"/>
      <c r="G11" s="67"/>
      <c r="H11" s="84">
        <f>H8+H9+H10+H7</f>
        <v>4000</v>
      </c>
    </row>
    <row r="12" spans="1:8" ht="12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2">
      <c r="A13" s="67"/>
      <c r="B13" s="67"/>
      <c r="C13" s="67"/>
      <c r="D13" s="67"/>
      <c r="E13" s="67"/>
      <c r="F13" s="67"/>
      <c r="G13" s="67"/>
      <c r="H13" s="67"/>
    </row>
    <row r="14" spans="1:8" ht="12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2">
      <c r="A15" s="6" t="s">
        <v>632</v>
      </c>
      <c r="B15" s="67"/>
      <c r="C15" s="67"/>
      <c r="D15" s="67"/>
      <c r="E15" s="67"/>
      <c r="F15" s="67"/>
      <c r="G15" s="67"/>
      <c r="H15" s="68">
        <v>14147</v>
      </c>
    </row>
    <row r="16" spans="1:8" ht="12">
      <c r="A16" s="2" t="s">
        <v>0</v>
      </c>
      <c r="B16" s="67"/>
      <c r="C16" s="67"/>
      <c r="D16" s="67"/>
      <c r="E16" s="67"/>
      <c r="F16" s="67"/>
      <c r="G16" s="67"/>
      <c r="H16" s="84">
        <v>14147</v>
      </c>
    </row>
    <row r="17" spans="1:8" ht="12">
      <c r="A17" s="2" t="s">
        <v>256</v>
      </c>
      <c r="B17" s="67"/>
      <c r="C17" s="67"/>
      <c r="D17" s="67"/>
      <c r="E17" s="67"/>
      <c r="F17" s="67"/>
      <c r="G17" s="67"/>
      <c r="H17" s="84">
        <v>14000</v>
      </c>
    </row>
    <row r="18" spans="1:8" ht="12">
      <c r="A18" s="2" t="s">
        <v>668</v>
      </c>
      <c r="B18" s="67"/>
      <c r="C18" s="67"/>
      <c r="D18" s="67"/>
      <c r="E18" s="67"/>
      <c r="F18" s="67"/>
      <c r="G18" s="67"/>
      <c r="H18" s="84">
        <f>H4+H15</f>
        <v>60992</v>
      </c>
    </row>
    <row r="19" spans="1:8" ht="12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8.75" customHeight="1">
      <c r="A20" s="75" t="s">
        <v>617</v>
      </c>
      <c r="B20" s="68">
        <v>130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130</v>
      </c>
    </row>
    <row r="21" spans="1:8" ht="24">
      <c r="A21" s="6" t="s">
        <v>686</v>
      </c>
      <c r="B21" s="68">
        <v>130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130</v>
      </c>
    </row>
    <row r="22" spans="1:8" ht="12">
      <c r="A22" s="2" t="s">
        <v>616</v>
      </c>
      <c r="B22" s="68"/>
      <c r="C22" s="68"/>
      <c r="D22" s="68"/>
      <c r="E22" s="68"/>
      <c r="F22" s="68"/>
      <c r="G22" s="68"/>
      <c r="H22" s="84">
        <f>H20+H21</f>
        <v>260</v>
      </c>
    </row>
    <row r="23" spans="1:8" ht="12">
      <c r="A23" s="2" t="s">
        <v>256</v>
      </c>
      <c r="B23" s="68"/>
      <c r="C23" s="68"/>
      <c r="D23" s="68"/>
      <c r="E23" s="68"/>
      <c r="F23" s="68"/>
      <c r="G23" s="68"/>
      <c r="H23" s="84">
        <v>1000</v>
      </c>
    </row>
    <row r="24" spans="1:8" s="10" customFormat="1" ht="12">
      <c r="A24" s="282" t="s">
        <v>8</v>
      </c>
      <c r="B24" s="283"/>
      <c r="C24" s="283"/>
      <c r="D24" s="283"/>
      <c r="E24" s="283"/>
      <c r="F24" s="283"/>
      <c r="G24" s="283"/>
      <c r="H24" s="308"/>
    </row>
    <row r="25" spans="1:8" s="10" customFormat="1" ht="12.75">
      <c r="A25" s="285" t="s">
        <v>9</v>
      </c>
      <c r="B25" s="8">
        <v>97.6</v>
      </c>
      <c r="C25" s="8" t="s">
        <v>10</v>
      </c>
      <c r="D25" s="61">
        <v>1450.47</v>
      </c>
      <c r="E25" s="7" t="s">
        <v>3</v>
      </c>
      <c r="F25" s="8"/>
      <c r="G25" s="8"/>
      <c r="H25" s="9">
        <f>B25*D25</f>
        <v>141565.872</v>
      </c>
    </row>
    <row r="26" spans="1:8" s="10" customFormat="1" ht="12.75">
      <c r="A26" s="286"/>
      <c r="B26" s="8">
        <v>73.5</v>
      </c>
      <c r="C26" s="8"/>
      <c r="D26" s="61">
        <v>1623.8</v>
      </c>
      <c r="E26" s="7" t="s">
        <v>3</v>
      </c>
      <c r="F26" s="8"/>
      <c r="G26" s="8"/>
      <c r="H26" s="9">
        <f>B26*D26</f>
        <v>119349.3</v>
      </c>
    </row>
    <row r="27" spans="1:8" s="10" customFormat="1" ht="12">
      <c r="A27" s="287"/>
      <c r="B27" s="3">
        <f>B25+B26</f>
        <v>171.1</v>
      </c>
      <c r="C27" s="8"/>
      <c r="D27" s="8"/>
      <c r="E27" s="7" t="s">
        <v>3</v>
      </c>
      <c r="F27" s="8"/>
      <c r="G27" s="8"/>
      <c r="H27" s="4">
        <f>H25+H26</f>
        <v>260915</v>
      </c>
    </row>
    <row r="28" spans="1:8" s="10" customFormat="1" ht="12.75">
      <c r="A28" s="285" t="s">
        <v>690</v>
      </c>
      <c r="B28" s="8">
        <v>12</v>
      </c>
      <c r="C28" s="8" t="s">
        <v>12</v>
      </c>
      <c r="D28" s="69">
        <v>26.62</v>
      </c>
      <c r="E28" s="7" t="s">
        <v>3</v>
      </c>
      <c r="F28" s="8"/>
      <c r="G28" s="8"/>
      <c r="H28" s="9">
        <f>B28*D28</f>
        <v>319.44</v>
      </c>
    </row>
    <row r="29" spans="1:8" s="10" customFormat="1" ht="12.75">
      <c r="A29" s="286"/>
      <c r="B29" s="8">
        <v>15</v>
      </c>
      <c r="C29" s="8"/>
      <c r="D29" s="72">
        <v>28.89</v>
      </c>
      <c r="E29" s="7"/>
      <c r="F29" s="8"/>
      <c r="G29" s="8"/>
      <c r="H29" s="8">
        <f>B29*D29</f>
        <v>433.35</v>
      </c>
    </row>
    <row r="30" spans="1:8" s="10" customFormat="1" ht="12.75">
      <c r="A30" s="287"/>
      <c r="B30" s="3">
        <f>B28+B29</f>
        <v>27</v>
      </c>
      <c r="C30" s="8"/>
      <c r="D30" s="69"/>
      <c r="E30" s="7"/>
      <c r="F30" s="8"/>
      <c r="G30" s="8"/>
      <c r="H30" s="4">
        <f>H28+H29</f>
        <v>753</v>
      </c>
    </row>
    <row r="31" spans="1:8" s="10" customFormat="1" ht="12">
      <c r="A31" s="6" t="s">
        <v>13</v>
      </c>
      <c r="B31" s="7">
        <v>5485</v>
      </c>
      <c r="C31" s="8" t="s">
        <v>14</v>
      </c>
      <c r="D31" s="8">
        <v>6.4</v>
      </c>
      <c r="E31" s="7" t="s">
        <v>3</v>
      </c>
      <c r="F31" s="8"/>
      <c r="G31" s="8"/>
      <c r="H31" s="9">
        <f>B31*D31</f>
        <v>35104</v>
      </c>
    </row>
    <row r="32" spans="1:8" s="10" customFormat="1" ht="12">
      <c r="A32" s="6" t="s">
        <v>15</v>
      </c>
      <c r="B32" s="7">
        <v>7</v>
      </c>
      <c r="C32" s="8" t="s">
        <v>48</v>
      </c>
      <c r="D32" s="8">
        <v>976.35</v>
      </c>
      <c r="E32" s="7" t="s">
        <v>3</v>
      </c>
      <c r="F32" s="8"/>
      <c r="G32" s="8"/>
      <c r="H32" s="9">
        <f>B32*D32</f>
        <v>6834.45</v>
      </c>
    </row>
    <row r="33" spans="1:8" s="10" customFormat="1" ht="12">
      <c r="A33" s="2" t="s">
        <v>0</v>
      </c>
      <c r="B33" s="3"/>
      <c r="C33" s="3"/>
      <c r="D33" s="4"/>
      <c r="E33" s="4"/>
      <c r="F33" s="3"/>
      <c r="G33" s="3"/>
      <c r="H33" s="4">
        <f>H27+H30+H31+H32</f>
        <v>303606</v>
      </c>
    </row>
    <row r="34" spans="1:8" s="10" customFormat="1" ht="12">
      <c r="A34" s="2" t="s">
        <v>256</v>
      </c>
      <c r="B34" s="3"/>
      <c r="C34" s="3"/>
      <c r="D34" s="4"/>
      <c r="E34" s="4"/>
      <c r="F34" s="3"/>
      <c r="G34" s="3"/>
      <c r="H34" s="4">
        <v>304000</v>
      </c>
    </row>
    <row r="35" spans="1:8" s="10" customFormat="1" ht="12.75">
      <c r="A35" s="282" t="s">
        <v>58</v>
      </c>
      <c r="B35" s="284"/>
      <c r="C35" s="284"/>
      <c r="D35" s="284"/>
      <c r="E35" s="284"/>
      <c r="F35" s="284"/>
      <c r="G35" s="284"/>
      <c r="H35" s="309"/>
    </row>
    <row r="36" spans="1:8" s="10" customFormat="1" ht="12.75">
      <c r="A36" s="9" t="s">
        <v>16</v>
      </c>
      <c r="B36" s="12">
        <v>736</v>
      </c>
      <c r="C36" s="12" t="s">
        <v>17</v>
      </c>
      <c r="D36" s="12">
        <v>0.7873</v>
      </c>
      <c r="E36" s="12" t="s">
        <v>3</v>
      </c>
      <c r="F36" s="12">
        <v>12</v>
      </c>
      <c r="G36" s="12" t="s">
        <v>4</v>
      </c>
      <c r="H36" s="13">
        <f>B36*D36*F36</f>
        <v>6953</v>
      </c>
    </row>
    <row r="37" spans="1:8" s="10" customFormat="1" ht="12.75">
      <c r="A37" s="9" t="s">
        <v>18</v>
      </c>
      <c r="B37" s="5"/>
      <c r="C37" s="5"/>
      <c r="D37" s="12">
        <v>1817</v>
      </c>
      <c r="E37" s="12" t="s">
        <v>3</v>
      </c>
      <c r="F37" s="12">
        <v>12</v>
      </c>
      <c r="G37" s="12" t="s">
        <v>4</v>
      </c>
      <c r="H37" s="13">
        <f>D37*F37</f>
        <v>21804</v>
      </c>
    </row>
    <row r="38" spans="1:8" s="10" customFormat="1" ht="12.75">
      <c r="A38" s="6" t="s">
        <v>32</v>
      </c>
      <c r="B38" s="12"/>
      <c r="C38" s="12"/>
      <c r="D38" s="12">
        <v>8000</v>
      </c>
      <c r="E38" s="12" t="s">
        <v>3</v>
      </c>
      <c r="F38" s="12"/>
      <c r="G38" s="12"/>
      <c r="H38" s="12">
        <v>8000</v>
      </c>
    </row>
    <row r="39" spans="1:8" s="10" customFormat="1" ht="12.75">
      <c r="A39" s="6" t="s">
        <v>655</v>
      </c>
      <c r="B39" s="12"/>
      <c r="C39" s="12"/>
      <c r="D39" s="12">
        <v>1200</v>
      </c>
      <c r="E39" s="39" t="s">
        <v>3</v>
      </c>
      <c r="F39" s="12">
        <v>12</v>
      </c>
      <c r="G39" s="39" t="s">
        <v>4</v>
      </c>
      <c r="H39" s="12">
        <f>D39*F39</f>
        <v>14400</v>
      </c>
    </row>
    <row r="40" spans="1:8" s="10" customFormat="1" ht="12.75">
      <c r="A40" s="6" t="s">
        <v>642</v>
      </c>
      <c r="B40" s="12"/>
      <c r="C40" s="12"/>
      <c r="D40" s="12">
        <v>3600</v>
      </c>
      <c r="E40" s="39" t="s">
        <v>3</v>
      </c>
      <c r="F40" s="12">
        <v>12</v>
      </c>
      <c r="G40" s="39" t="s">
        <v>4</v>
      </c>
      <c r="H40" s="12">
        <f>D40*F40</f>
        <v>43200</v>
      </c>
    </row>
    <row r="41" spans="1:8" s="10" customFormat="1" ht="12.75">
      <c r="A41" s="6" t="s">
        <v>698</v>
      </c>
      <c r="B41" s="12"/>
      <c r="C41" s="12"/>
      <c r="D41" s="12">
        <v>1500</v>
      </c>
      <c r="E41" s="39" t="s">
        <v>3</v>
      </c>
      <c r="F41" s="12">
        <v>12</v>
      </c>
      <c r="G41" s="39" t="s">
        <v>4</v>
      </c>
      <c r="H41" s="12">
        <f>D41*F41</f>
        <v>18000</v>
      </c>
    </row>
    <row r="42" spans="1:8" s="10" customFormat="1" ht="12">
      <c r="A42" s="2" t="s">
        <v>0</v>
      </c>
      <c r="B42" s="3"/>
      <c r="C42" s="3"/>
      <c r="D42" s="4"/>
      <c r="E42" s="4"/>
      <c r="F42" s="3"/>
      <c r="G42" s="3"/>
      <c r="H42" s="4">
        <f>SUM(H36:H41)</f>
        <v>112357</v>
      </c>
    </row>
    <row r="43" spans="1:8" s="10" customFormat="1" ht="12">
      <c r="A43" s="2" t="s">
        <v>256</v>
      </c>
      <c r="B43" s="3"/>
      <c r="C43" s="3"/>
      <c r="D43" s="4"/>
      <c r="E43" s="4"/>
      <c r="F43" s="3"/>
      <c r="G43" s="3"/>
      <c r="H43" s="4">
        <v>112000</v>
      </c>
    </row>
    <row r="44" spans="1:8" s="10" customFormat="1" ht="12.75">
      <c r="A44" s="282" t="s">
        <v>59</v>
      </c>
      <c r="B44" s="298"/>
      <c r="C44" s="298"/>
      <c r="D44" s="298"/>
      <c r="E44" s="298"/>
      <c r="F44" s="298"/>
      <c r="G44" s="298"/>
      <c r="H44" s="312"/>
    </row>
    <row r="45" spans="1:8" s="10" customFormat="1" ht="24">
      <c r="A45" s="6" t="s">
        <v>36</v>
      </c>
      <c r="B45" s="7">
        <v>17</v>
      </c>
      <c r="C45" s="7" t="s">
        <v>2</v>
      </c>
      <c r="D45" s="9">
        <v>100</v>
      </c>
      <c r="E45" s="9" t="s">
        <v>63</v>
      </c>
      <c r="F45" s="7"/>
      <c r="G45" s="7"/>
      <c r="H45" s="9">
        <f>B45*D45</f>
        <v>1700</v>
      </c>
    </row>
    <row r="46" spans="1:8" s="10" customFormat="1" ht="12">
      <c r="A46" s="6" t="s">
        <v>35</v>
      </c>
      <c r="B46" s="7">
        <v>2</v>
      </c>
      <c r="C46" s="7" t="s">
        <v>2</v>
      </c>
      <c r="D46" s="7">
        <v>350</v>
      </c>
      <c r="E46" s="8" t="s">
        <v>3</v>
      </c>
      <c r="F46" s="8"/>
      <c r="G46" s="8"/>
      <c r="H46" s="9">
        <f>B46*D46</f>
        <v>700</v>
      </c>
    </row>
    <row r="47" spans="1:8" s="10" customFormat="1" ht="24">
      <c r="A47" s="6" t="s">
        <v>73</v>
      </c>
      <c r="B47" s="7"/>
      <c r="C47" s="7"/>
      <c r="D47" s="7"/>
      <c r="E47" s="8"/>
      <c r="F47" s="8"/>
      <c r="G47" s="8"/>
      <c r="H47" s="9">
        <v>11000</v>
      </c>
    </row>
    <row r="48" spans="1:8" s="10" customFormat="1" ht="12">
      <c r="A48" s="6" t="s">
        <v>625</v>
      </c>
      <c r="B48" s="7">
        <v>1</v>
      </c>
      <c r="C48" s="7" t="s">
        <v>2</v>
      </c>
      <c r="D48" s="7">
        <v>1000</v>
      </c>
      <c r="E48" s="8" t="s">
        <v>3</v>
      </c>
      <c r="F48" s="8"/>
      <c r="G48" s="8"/>
      <c r="H48" s="9">
        <f>B48*D48</f>
        <v>1000</v>
      </c>
    </row>
    <row r="49" spans="1:8" s="10" customFormat="1" ht="12">
      <c r="A49" s="6" t="s">
        <v>716</v>
      </c>
      <c r="B49" s="7">
        <v>1</v>
      </c>
      <c r="C49" s="7" t="s">
        <v>2</v>
      </c>
      <c r="D49" s="7">
        <v>3100</v>
      </c>
      <c r="E49" s="8" t="s">
        <v>3</v>
      </c>
      <c r="F49" s="8"/>
      <c r="G49" s="8"/>
      <c r="H49" s="9">
        <f>B49*D49</f>
        <v>3100</v>
      </c>
    </row>
    <row r="50" spans="1:8" ht="24">
      <c r="A50" s="6" t="s">
        <v>626</v>
      </c>
      <c r="B50" s="7">
        <v>1</v>
      </c>
      <c r="C50" s="8" t="s">
        <v>2</v>
      </c>
      <c r="D50" s="7">
        <v>500</v>
      </c>
      <c r="E50" s="8" t="s">
        <v>3</v>
      </c>
      <c r="F50" s="8"/>
      <c r="G50" s="8"/>
      <c r="H50" s="9">
        <f>B50*D50</f>
        <v>500</v>
      </c>
    </row>
    <row r="51" spans="1:8" ht="12">
      <c r="A51" s="6" t="s">
        <v>628</v>
      </c>
      <c r="B51" s="7">
        <v>3</v>
      </c>
      <c r="C51" s="8" t="s">
        <v>2</v>
      </c>
      <c r="D51" s="7">
        <v>1000</v>
      </c>
      <c r="E51" s="8" t="s">
        <v>3</v>
      </c>
      <c r="F51" s="8"/>
      <c r="G51" s="8"/>
      <c r="H51" s="9">
        <f>B51*D51</f>
        <v>3000</v>
      </c>
    </row>
    <row r="52" spans="1:8" ht="24">
      <c r="A52" s="6" t="s">
        <v>720</v>
      </c>
      <c r="B52" s="7">
        <v>1</v>
      </c>
      <c r="C52" s="8" t="s">
        <v>2</v>
      </c>
      <c r="D52" s="7">
        <v>2700</v>
      </c>
      <c r="E52" s="8" t="s">
        <v>3</v>
      </c>
      <c r="F52" s="8"/>
      <c r="G52" s="8"/>
      <c r="H52" s="9">
        <f>B52*D52</f>
        <v>2700</v>
      </c>
    </row>
    <row r="53" spans="1:8" ht="12">
      <c r="A53" s="2" t="s">
        <v>0</v>
      </c>
      <c r="B53" s="3"/>
      <c r="C53" s="3"/>
      <c r="D53" s="4"/>
      <c r="E53" s="4"/>
      <c r="F53" s="3"/>
      <c r="G53" s="3"/>
      <c r="H53" s="4">
        <f>SUM(H45:H52)</f>
        <v>23700</v>
      </c>
    </row>
    <row r="54" spans="1:8" ht="12">
      <c r="A54" s="2" t="s">
        <v>256</v>
      </c>
      <c r="B54" s="3"/>
      <c r="C54" s="3"/>
      <c r="D54" s="4"/>
      <c r="E54" s="4"/>
      <c r="F54" s="3"/>
      <c r="G54" s="3"/>
      <c r="H54" s="4">
        <v>24000</v>
      </c>
    </row>
    <row r="55" spans="1:8" s="10" customFormat="1" ht="12">
      <c r="A55" s="282" t="s">
        <v>19</v>
      </c>
      <c r="B55" s="283"/>
      <c r="C55" s="283"/>
      <c r="D55" s="283"/>
      <c r="E55" s="283"/>
      <c r="F55" s="283"/>
      <c r="G55" s="283"/>
      <c r="H55" s="283"/>
    </row>
    <row r="56" spans="1:8" ht="23.25" customHeight="1">
      <c r="A56" s="6" t="s">
        <v>257</v>
      </c>
      <c r="B56" s="8">
        <v>4</v>
      </c>
      <c r="C56" s="7" t="s">
        <v>20</v>
      </c>
      <c r="D56" s="7"/>
      <c r="E56" s="7"/>
      <c r="F56" s="8">
        <v>150</v>
      </c>
      <c r="G56" s="8" t="s">
        <v>3</v>
      </c>
      <c r="H56" s="7">
        <f>B56*F56</f>
        <v>600</v>
      </c>
    </row>
    <row r="57" spans="1:8" ht="12.75" customHeight="1">
      <c r="A57" s="2" t="s">
        <v>0</v>
      </c>
      <c r="B57" s="4"/>
      <c r="C57" s="4"/>
      <c r="D57" s="4"/>
      <c r="E57" s="4"/>
      <c r="F57" s="3"/>
      <c r="G57" s="3"/>
      <c r="H57" s="4">
        <f>SUM(H56:H56)</f>
        <v>600</v>
      </c>
    </row>
    <row r="58" spans="1:8" ht="12.75" customHeight="1">
      <c r="A58" s="2" t="s">
        <v>256</v>
      </c>
      <c r="B58" s="4"/>
      <c r="C58" s="4"/>
      <c r="D58" s="4"/>
      <c r="E58" s="4"/>
      <c r="F58" s="3"/>
      <c r="G58" s="3"/>
      <c r="H58" s="4">
        <v>1000</v>
      </c>
    </row>
    <row r="59" spans="1:8" ht="12">
      <c r="A59" s="300" t="s">
        <v>21</v>
      </c>
      <c r="B59" s="300"/>
      <c r="C59" s="300"/>
      <c r="D59" s="300"/>
      <c r="E59" s="300"/>
      <c r="F59" s="300"/>
      <c r="G59" s="300"/>
      <c r="H59" s="300"/>
    </row>
    <row r="60" spans="1:8" ht="12.75" customHeight="1">
      <c r="A60" s="297" t="s">
        <v>22</v>
      </c>
      <c r="B60" s="306"/>
      <c r="C60" s="306"/>
      <c r="D60" s="306"/>
      <c r="E60" s="306"/>
      <c r="F60" s="306"/>
      <c r="G60" s="306"/>
      <c r="H60" s="313"/>
    </row>
    <row r="61" spans="1:8" ht="13.5" customHeight="1">
      <c r="A61" s="2" t="s">
        <v>38</v>
      </c>
      <c r="B61" s="7"/>
      <c r="C61" s="7"/>
      <c r="D61" s="15"/>
      <c r="E61" s="12"/>
      <c r="F61" s="16"/>
      <c r="G61" s="8"/>
      <c r="H61" s="9"/>
    </row>
    <row r="62" spans="1:8" ht="13.5" customHeight="1">
      <c r="A62" s="6" t="s">
        <v>75</v>
      </c>
      <c r="B62" s="7">
        <v>35</v>
      </c>
      <c r="C62" s="7" t="s">
        <v>2</v>
      </c>
      <c r="D62" s="15">
        <v>153</v>
      </c>
      <c r="E62" s="12" t="s">
        <v>77</v>
      </c>
      <c r="F62" s="16">
        <v>5.45</v>
      </c>
      <c r="G62" s="8" t="s">
        <v>3</v>
      </c>
      <c r="H62" s="7">
        <f>B62*D62*F62</f>
        <v>29185</v>
      </c>
    </row>
    <row r="63" spans="1:8" ht="12.75" customHeight="1">
      <c r="A63" s="17" t="s">
        <v>81</v>
      </c>
      <c r="B63" s="7">
        <v>12</v>
      </c>
      <c r="C63" s="7" t="s">
        <v>2</v>
      </c>
      <c r="D63" s="15">
        <v>153</v>
      </c>
      <c r="E63" s="12" t="s">
        <v>23</v>
      </c>
      <c r="F63" s="16">
        <v>17</v>
      </c>
      <c r="G63" s="8" t="s">
        <v>3</v>
      </c>
      <c r="H63" s="9">
        <f>B63*D63*F63</f>
        <v>31212</v>
      </c>
    </row>
    <row r="64" spans="1:8" ht="12.75" customHeight="1">
      <c r="A64" s="17" t="s">
        <v>739</v>
      </c>
      <c r="B64" s="7">
        <v>8</v>
      </c>
      <c r="C64" s="7" t="s">
        <v>2</v>
      </c>
      <c r="D64" s="15">
        <v>68</v>
      </c>
      <c r="E64" s="12" t="s">
        <v>23</v>
      </c>
      <c r="F64" s="16">
        <v>17</v>
      </c>
      <c r="G64" s="8" t="s">
        <v>3</v>
      </c>
      <c r="H64" s="9">
        <f>B64*D64*F64</f>
        <v>9248</v>
      </c>
    </row>
    <row r="65" spans="1:8" ht="12.75" customHeight="1">
      <c r="A65" s="294" t="s">
        <v>41</v>
      </c>
      <c r="B65" s="295"/>
      <c r="C65" s="295"/>
      <c r="D65" s="295"/>
      <c r="E65" s="295"/>
      <c r="F65" s="295"/>
      <c r="G65" s="296"/>
      <c r="H65" s="4">
        <f>SUM(H62:H64)</f>
        <v>69645</v>
      </c>
    </row>
    <row r="66" spans="1:8" ht="15" customHeight="1">
      <c r="A66" s="297" t="s">
        <v>43</v>
      </c>
      <c r="B66" s="298"/>
      <c r="C66" s="298"/>
      <c r="D66" s="298"/>
      <c r="E66" s="298"/>
      <c r="F66" s="298"/>
      <c r="G66" s="298"/>
      <c r="H66" s="312"/>
    </row>
    <row r="67" spans="1:8" ht="15" customHeight="1">
      <c r="A67" s="1" t="s">
        <v>45</v>
      </c>
      <c r="B67" s="32">
        <v>35</v>
      </c>
      <c r="C67" s="33" t="s">
        <v>2</v>
      </c>
      <c r="D67" s="32">
        <v>0.07</v>
      </c>
      <c r="E67" s="33" t="s">
        <v>44</v>
      </c>
      <c r="F67" s="32">
        <v>120</v>
      </c>
      <c r="G67" s="8" t="s">
        <v>5</v>
      </c>
      <c r="H67" s="8">
        <f>B67*D67*F67</f>
        <v>294</v>
      </c>
    </row>
    <row r="68" spans="1:8" ht="12.75" customHeight="1">
      <c r="A68" s="2" t="s">
        <v>50</v>
      </c>
      <c r="B68" s="34">
        <f>H67</f>
        <v>294</v>
      </c>
      <c r="C68" s="33" t="s">
        <v>44</v>
      </c>
      <c r="D68" s="34">
        <v>2.5</v>
      </c>
      <c r="E68" s="33" t="s">
        <v>44</v>
      </c>
      <c r="F68" s="34">
        <v>4.5</v>
      </c>
      <c r="G68" s="8" t="s">
        <v>3</v>
      </c>
      <c r="H68" s="4">
        <f>B68/D68*F68</f>
        <v>529</v>
      </c>
    </row>
    <row r="69" spans="1:8" ht="12.75" customHeight="1">
      <c r="A69" s="14"/>
      <c r="B69" s="31"/>
      <c r="C69" s="31"/>
      <c r="D69" s="306"/>
      <c r="E69" s="306"/>
      <c r="F69" s="31"/>
      <c r="G69" s="31"/>
      <c r="H69" s="18"/>
    </row>
    <row r="70" spans="1:8" ht="12" customHeight="1">
      <c r="A70" s="2" t="s">
        <v>24</v>
      </c>
      <c r="B70" s="4" t="s">
        <v>25</v>
      </c>
      <c r="C70" s="4"/>
      <c r="D70" s="314" t="s">
        <v>26</v>
      </c>
      <c r="E70" s="315"/>
      <c r="F70" s="19" t="s">
        <v>27</v>
      </c>
      <c r="G70" s="3"/>
      <c r="H70" s="5" t="s">
        <v>28</v>
      </c>
    </row>
    <row r="71" spans="1:8" ht="12" customHeight="1">
      <c r="A71" s="297" t="s">
        <v>30</v>
      </c>
      <c r="B71" s="298"/>
      <c r="C71" s="298"/>
      <c r="D71" s="298"/>
      <c r="E71" s="298"/>
      <c r="F71" s="298"/>
      <c r="G71" s="298"/>
      <c r="H71" s="312"/>
    </row>
    <row r="72" spans="1:8" ht="12" customHeight="1">
      <c r="A72" s="6" t="s">
        <v>121</v>
      </c>
      <c r="B72" s="32">
        <v>13</v>
      </c>
      <c r="C72" s="33" t="s">
        <v>6</v>
      </c>
      <c r="D72" s="32"/>
      <c r="E72" s="33"/>
      <c r="F72" s="32">
        <v>210</v>
      </c>
      <c r="G72" s="33" t="s">
        <v>63</v>
      </c>
      <c r="H72" s="32">
        <f>B72*F72</f>
        <v>2730</v>
      </c>
    </row>
    <row r="73" spans="1:8" ht="12" customHeight="1">
      <c r="A73" s="6" t="s">
        <v>193</v>
      </c>
      <c r="B73" s="32">
        <v>7</v>
      </c>
      <c r="C73" s="33" t="s">
        <v>6</v>
      </c>
      <c r="D73" s="32"/>
      <c r="E73" s="33"/>
      <c r="F73" s="32">
        <v>40</v>
      </c>
      <c r="G73" s="33" t="s">
        <v>63</v>
      </c>
      <c r="H73" s="32">
        <f aca="true" t="shared" si="0" ref="H73:H84">B73*F73</f>
        <v>280</v>
      </c>
    </row>
    <row r="74" spans="1:8" ht="12" customHeight="1">
      <c r="A74" s="6" t="s">
        <v>200</v>
      </c>
      <c r="B74" s="32">
        <v>1</v>
      </c>
      <c r="C74" s="33" t="s">
        <v>6</v>
      </c>
      <c r="D74" s="32">
        <v>9</v>
      </c>
      <c r="E74" s="33" t="s">
        <v>428</v>
      </c>
      <c r="F74" s="32">
        <v>40</v>
      </c>
      <c r="G74" s="33" t="s">
        <v>63</v>
      </c>
      <c r="H74" s="32">
        <f>B74*F74*D74</f>
        <v>360</v>
      </c>
    </row>
    <row r="75" spans="1:8" ht="12" customHeight="1">
      <c r="A75" s="6" t="s">
        <v>125</v>
      </c>
      <c r="B75" s="32">
        <v>1</v>
      </c>
      <c r="C75" s="33" t="s">
        <v>6</v>
      </c>
      <c r="D75" s="32">
        <v>12</v>
      </c>
      <c r="E75" s="33" t="s">
        <v>428</v>
      </c>
      <c r="F75" s="32">
        <v>45</v>
      </c>
      <c r="G75" s="33" t="s">
        <v>63</v>
      </c>
      <c r="H75" s="32">
        <f>B75*F75*D75</f>
        <v>540</v>
      </c>
    </row>
    <row r="76" spans="1:8" ht="12" customHeight="1">
      <c r="A76" s="6" t="s">
        <v>126</v>
      </c>
      <c r="B76" s="32">
        <v>1</v>
      </c>
      <c r="C76" s="33" t="s">
        <v>6</v>
      </c>
      <c r="D76" s="32">
        <v>9</v>
      </c>
      <c r="E76" s="33" t="s">
        <v>428</v>
      </c>
      <c r="F76" s="32">
        <v>30</v>
      </c>
      <c r="G76" s="33" t="s">
        <v>63</v>
      </c>
      <c r="H76" s="32">
        <f>B76*F76*D76</f>
        <v>270</v>
      </c>
    </row>
    <row r="77" spans="1:8" ht="12" customHeight="1">
      <c r="A77" s="6" t="s">
        <v>104</v>
      </c>
      <c r="B77" s="32">
        <v>30</v>
      </c>
      <c r="C77" s="33" t="s">
        <v>46</v>
      </c>
      <c r="D77" s="32"/>
      <c r="E77" s="33"/>
      <c r="F77" s="32">
        <v>40</v>
      </c>
      <c r="G77" s="33" t="s">
        <v>63</v>
      </c>
      <c r="H77" s="32">
        <f t="shared" si="0"/>
        <v>1200</v>
      </c>
    </row>
    <row r="78" spans="1:8" ht="12" customHeight="1">
      <c r="A78" s="6" t="s">
        <v>107</v>
      </c>
      <c r="B78" s="32">
        <v>1</v>
      </c>
      <c r="C78" s="33" t="s">
        <v>6</v>
      </c>
      <c r="D78" s="32"/>
      <c r="E78" s="33"/>
      <c r="F78" s="32">
        <v>500</v>
      </c>
      <c r="G78" s="33" t="s">
        <v>63</v>
      </c>
      <c r="H78" s="32">
        <f t="shared" si="0"/>
        <v>500</v>
      </c>
    </row>
    <row r="79" spans="1:8" ht="12" customHeight="1">
      <c r="A79" s="6" t="s">
        <v>47</v>
      </c>
      <c r="B79" s="32">
        <v>2</v>
      </c>
      <c r="C79" s="33" t="s">
        <v>6</v>
      </c>
      <c r="D79" s="32"/>
      <c r="E79" s="33"/>
      <c r="F79" s="32">
        <v>350</v>
      </c>
      <c r="G79" s="33" t="s">
        <v>63</v>
      </c>
      <c r="H79" s="32">
        <f t="shared" si="0"/>
        <v>700</v>
      </c>
    </row>
    <row r="80" spans="1:8" ht="13.5" customHeight="1">
      <c r="A80" s="6" t="s">
        <v>94</v>
      </c>
      <c r="B80" s="32">
        <v>40</v>
      </c>
      <c r="C80" s="33" t="s">
        <v>6</v>
      </c>
      <c r="D80" s="32"/>
      <c r="E80" s="33"/>
      <c r="F80" s="32">
        <v>32</v>
      </c>
      <c r="G80" s="33" t="s">
        <v>63</v>
      </c>
      <c r="H80" s="32">
        <f t="shared" si="0"/>
        <v>1280</v>
      </c>
    </row>
    <row r="81" spans="1:8" ht="12.75" customHeight="1">
      <c r="A81" s="6" t="s">
        <v>97</v>
      </c>
      <c r="B81" s="32">
        <v>2</v>
      </c>
      <c r="C81" s="33" t="s">
        <v>6</v>
      </c>
      <c r="D81" s="32"/>
      <c r="E81" s="33"/>
      <c r="F81" s="32">
        <v>110</v>
      </c>
      <c r="G81" s="33" t="s">
        <v>63</v>
      </c>
      <c r="H81" s="32">
        <f t="shared" si="0"/>
        <v>220</v>
      </c>
    </row>
    <row r="82" spans="1:8" ht="12.75" customHeight="1">
      <c r="A82" s="6" t="s">
        <v>294</v>
      </c>
      <c r="B82" s="32">
        <v>9</v>
      </c>
      <c r="C82" s="33" t="s">
        <v>46</v>
      </c>
      <c r="D82" s="32"/>
      <c r="E82" s="33"/>
      <c r="F82" s="32">
        <v>25</v>
      </c>
      <c r="G82" s="33" t="s">
        <v>63</v>
      </c>
      <c r="H82" s="32">
        <f t="shared" si="0"/>
        <v>225</v>
      </c>
    </row>
    <row r="83" spans="1:8" ht="13.5" customHeight="1">
      <c r="A83" s="6" t="s">
        <v>130</v>
      </c>
      <c r="B83" s="32">
        <v>2</v>
      </c>
      <c r="C83" s="33" t="s">
        <v>6</v>
      </c>
      <c r="D83" s="32"/>
      <c r="E83" s="33"/>
      <c r="F83" s="32">
        <v>180</v>
      </c>
      <c r="G83" s="33" t="s">
        <v>63</v>
      </c>
      <c r="H83" s="32">
        <f t="shared" si="0"/>
        <v>360</v>
      </c>
    </row>
    <row r="84" spans="1:8" ht="13.5" customHeight="1">
      <c r="A84" s="6" t="s">
        <v>98</v>
      </c>
      <c r="B84" s="32">
        <v>25</v>
      </c>
      <c r="C84" s="33" t="s">
        <v>6</v>
      </c>
      <c r="D84" s="32"/>
      <c r="E84" s="33"/>
      <c r="F84" s="32">
        <v>35</v>
      </c>
      <c r="G84" s="33" t="s">
        <v>63</v>
      </c>
      <c r="H84" s="32">
        <f t="shared" si="0"/>
        <v>875</v>
      </c>
    </row>
    <row r="85" spans="1:8" ht="14.25" customHeight="1">
      <c r="A85" s="2" t="s">
        <v>29</v>
      </c>
      <c r="B85" s="7"/>
      <c r="C85" s="7"/>
      <c r="D85" s="303"/>
      <c r="E85" s="304"/>
      <c r="F85" s="8"/>
      <c r="G85" s="8"/>
      <c r="H85" s="78">
        <f>SUM(H72:H84)</f>
        <v>9540</v>
      </c>
    </row>
    <row r="86" spans="1:8" ht="12" customHeight="1">
      <c r="A86" s="2" t="s">
        <v>256</v>
      </c>
      <c r="B86" s="7"/>
      <c r="C86" s="7"/>
      <c r="D86" s="40"/>
      <c r="E86" s="40"/>
      <c r="F86" s="8"/>
      <c r="G86" s="8"/>
      <c r="H86" s="5">
        <v>8000</v>
      </c>
    </row>
    <row r="87" spans="1:8" ht="12" customHeight="1">
      <c r="A87" s="297" t="s">
        <v>31</v>
      </c>
      <c r="B87" s="298"/>
      <c r="C87" s="298"/>
      <c r="D87" s="298"/>
      <c r="E87" s="298"/>
      <c r="F87" s="298"/>
      <c r="G87" s="298"/>
      <c r="H87" s="312"/>
    </row>
    <row r="88" spans="1:8" ht="12" customHeight="1">
      <c r="A88" s="6" t="s">
        <v>164</v>
      </c>
      <c r="B88" s="32">
        <v>3</v>
      </c>
      <c r="C88" s="33" t="s">
        <v>319</v>
      </c>
      <c r="D88" s="32"/>
      <c r="E88" s="33"/>
      <c r="F88" s="32">
        <v>1700</v>
      </c>
      <c r="G88" s="33" t="s">
        <v>63</v>
      </c>
      <c r="H88" s="32">
        <f>B88*F88</f>
        <v>5100</v>
      </c>
    </row>
    <row r="89" spans="1:8" ht="12" customHeight="1">
      <c r="A89" s="6" t="s">
        <v>429</v>
      </c>
      <c r="B89" s="32">
        <v>3</v>
      </c>
      <c r="C89" s="33" t="s">
        <v>319</v>
      </c>
      <c r="D89" s="32"/>
      <c r="E89" s="33"/>
      <c r="F89" s="32">
        <v>1800</v>
      </c>
      <c r="G89" s="33" t="s">
        <v>63</v>
      </c>
      <c r="H89" s="32">
        <f aca="true" t="shared" si="1" ref="H89:H96">B89*F89</f>
        <v>5400</v>
      </c>
    </row>
    <row r="90" spans="1:8" ht="12" customHeight="1">
      <c r="A90" s="6" t="s">
        <v>114</v>
      </c>
      <c r="B90" s="32">
        <v>3</v>
      </c>
      <c r="C90" s="33" t="s">
        <v>319</v>
      </c>
      <c r="D90" s="32"/>
      <c r="E90" s="33"/>
      <c r="F90" s="32">
        <v>1800</v>
      </c>
      <c r="G90" s="33" t="s">
        <v>63</v>
      </c>
      <c r="H90" s="32">
        <f t="shared" si="1"/>
        <v>5400</v>
      </c>
    </row>
    <row r="91" spans="1:8" ht="12" customHeight="1">
      <c r="A91" s="6" t="s">
        <v>116</v>
      </c>
      <c r="B91" s="32">
        <v>27</v>
      </c>
      <c r="C91" s="33" t="s">
        <v>110</v>
      </c>
      <c r="D91" s="32"/>
      <c r="E91" s="33"/>
      <c r="F91" s="32">
        <v>50</v>
      </c>
      <c r="G91" s="33" t="s">
        <v>63</v>
      </c>
      <c r="H91" s="32">
        <f t="shared" si="1"/>
        <v>1350</v>
      </c>
    </row>
    <row r="92" spans="1:8" ht="12" customHeight="1">
      <c r="A92" s="6" t="s">
        <v>791</v>
      </c>
      <c r="B92" s="32">
        <v>1</v>
      </c>
      <c r="C92" s="33" t="s">
        <v>319</v>
      </c>
      <c r="D92" s="32"/>
      <c r="E92" s="33"/>
      <c r="F92" s="32">
        <v>1653</v>
      </c>
      <c r="G92" s="33" t="s">
        <v>63</v>
      </c>
      <c r="H92" s="32">
        <f t="shared" si="1"/>
        <v>1653</v>
      </c>
    </row>
    <row r="93" spans="1:8" ht="12" customHeight="1">
      <c r="A93" s="6" t="s">
        <v>430</v>
      </c>
      <c r="B93" s="32">
        <v>2</v>
      </c>
      <c r="C93" s="33" t="s">
        <v>148</v>
      </c>
      <c r="D93" s="32"/>
      <c r="E93" s="33"/>
      <c r="F93" s="32">
        <v>170</v>
      </c>
      <c r="G93" s="33" t="s">
        <v>63</v>
      </c>
      <c r="H93" s="32">
        <f t="shared" si="1"/>
        <v>340</v>
      </c>
    </row>
    <row r="94" spans="1:8" ht="12" customHeight="1">
      <c r="A94" s="6" t="s">
        <v>431</v>
      </c>
      <c r="B94" s="32">
        <v>2</v>
      </c>
      <c r="C94" s="33" t="s">
        <v>319</v>
      </c>
      <c r="D94" s="32"/>
      <c r="E94" s="33"/>
      <c r="F94" s="32">
        <v>1700</v>
      </c>
      <c r="G94" s="33" t="s">
        <v>63</v>
      </c>
      <c r="H94" s="32">
        <f t="shared" si="1"/>
        <v>3400</v>
      </c>
    </row>
    <row r="95" spans="1:8" ht="12" customHeight="1">
      <c r="A95" s="6" t="s">
        <v>119</v>
      </c>
      <c r="B95" s="32">
        <v>5</v>
      </c>
      <c r="C95" s="33" t="s">
        <v>6</v>
      </c>
      <c r="D95" s="32"/>
      <c r="E95" s="33"/>
      <c r="F95" s="32">
        <v>200</v>
      </c>
      <c r="G95" s="33" t="s">
        <v>63</v>
      </c>
      <c r="H95" s="32">
        <f t="shared" si="1"/>
        <v>1000</v>
      </c>
    </row>
    <row r="96" spans="1:8" ht="12" customHeight="1">
      <c r="A96" s="6" t="s">
        <v>120</v>
      </c>
      <c r="B96" s="32">
        <v>5</v>
      </c>
      <c r="C96" s="33" t="s">
        <v>6</v>
      </c>
      <c r="D96" s="32"/>
      <c r="E96" s="33"/>
      <c r="F96" s="32">
        <v>45</v>
      </c>
      <c r="G96" s="33" t="s">
        <v>63</v>
      </c>
      <c r="H96" s="32">
        <f t="shared" si="1"/>
        <v>225</v>
      </c>
    </row>
    <row r="97" spans="1:8" ht="12" customHeight="1">
      <c r="A97" s="2" t="s">
        <v>31</v>
      </c>
      <c r="B97" s="7"/>
      <c r="C97" s="7"/>
      <c r="D97" s="58"/>
      <c r="E97" s="40"/>
      <c r="F97" s="70"/>
      <c r="G97" s="8"/>
      <c r="H97" s="5">
        <f>SUM(H88:H96)</f>
        <v>23868</v>
      </c>
    </row>
    <row r="98" spans="1:8" ht="12" customHeight="1">
      <c r="A98" s="2" t="s">
        <v>749</v>
      </c>
      <c r="B98" s="7"/>
      <c r="C98" s="7"/>
      <c r="D98" s="302"/>
      <c r="E98" s="302"/>
      <c r="F98" s="8"/>
      <c r="G98" s="8"/>
      <c r="H98" s="5">
        <v>21054</v>
      </c>
    </row>
    <row r="99" spans="1:8" ht="12" customHeight="1">
      <c r="A99" s="2" t="s">
        <v>259</v>
      </c>
      <c r="B99" s="7"/>
      <c r="C99" s="7"/>
      <c r="D99" s="7"/>
      <c r="E99" s="7"/>
      <c r="F99" s="8"/>
      <c r="G99" s="8"/>
      <c r="H99" s="4">
        <f>H65+H68+H85+H97</f>
        <v>103582</v>
      </c>
    </row>
    <row r="100" spans="1:8" ht="12" customHeight="1">
      <c r="A100" s="2" t="s">
        <v>406</v>
      </c>
      <c r="B100" s="7"/>
      <c r="C100" s="7"/>
      <c r="D100" s="7"/>
      <c r="E100" s="7"/>
      <c r="F100" s="8"/>
      <c r="G100" s="8"/>
      <c r="H100" s="4">
        <v>103000</v>
      </c>
    </row>
    <row r="101" spans="1:8" ht="12" customHeight="1">
      <c r="A101" s="46" t="s">
        <v>86</v>
      </c>
      <c r="B101" s="47"/>
      <c r="C101" s="47"/>
      <c r="D101" s="47"/>
      <c r="E101" s="47"/>
      <c r="F101" s="48"/>
      <c r="G101" s="48"/>
      <c r="H101" s="49">
        <f>H5+H11+H16+H22+H33+H42+H53+H58+H99</f>
        <v>609497</v>
      </c>
    </row>
    <row r="102" spans="1:8" ht="12">
      <c r="A102" s="50" t="s">
        <v>87</v>
      </c>
      <c r="B102" s="47"/>
      <c r="C102" s="47"/>
      <c r="D102" s="47"/>
      <c r="E102" s="47"/>
      <c r="F102" s="48"/>
      <c r="G102" s="48"/>
      <c r="H102" s="49">
        <f>H6+H12+H17+H23+H34+H43+H54+H58+H100</f>
        <v>610000</v>
      </c>
    </row>
    <row r="103" spans="1:10" ht="12.75" customHeight="1">
      <c r="A103" s="316" t="s">
        <v>61</v>
      </c>
      <c r="B103" s="330"/>
      <c r="C103" s="330"/>
      <c r="D103" s="330"/>
      <c r="E103" s="330"/>
      <c r="F103" s="330"/>
      <c r="G103" s="330"/>
      <c r="H103" s="330"/>
      <c r="I103" s="330"/>
      <c r="J103" s="330"/>
    </row>
    <row r="104" spans="1:7" ht="12">
      <c r="A104" s="1" t="s">
        <v>62</v>
      </c>
      <c r="B104" s="1"/>
      <c r="C104" s="1"/>
      <c r="D104" s="1" t="s">
        <v>60</v>
      </c>
      <c r="E104" s="1"/>
      <c r="F104" s="1"/>
      <c r="G104" s="1" t="s">
        <v>756</v>
      </c>
    </row>
    <row r="105" spans="1:6" ht="12.75">
      <c r="A105" s="25"/>
      <c r="B105" s="26"/>
      <c r="C105" s="26"/>
      <c r="D105" s="26"/>
      <c r="E105" s="11"/>
      <c r="F105" s="27"/>
    </row>
    <row r="106" spans="1:6" ht="12.75">
      <c r="A106" s="26"/>
      <c r="B106" s="26"/>
      <c r="C106" s="26"/>
      <c r="D106" s="26"/>
      <c r="E106" s="11"/>
      <c r="F106" s="27"/>
    </row>
    <row r="107" spans="1:6" ht="12.75">
      <c r="A107" s="26"/>
      <c r="B107" s="26"/>
      <c r="C107" s="26"/>
      <c r="D107" s="26"/>
      <c r="E107" s="11"/>
      <c r="F107" s="27"/>
    </row>
    <row r="108" spans="1:6" ht="12.75">
      <c r="A108" s="26"/>
      <c r="B108" s="26"/>
      <c r="C108" s="26"/>
      <c r="D108" s="26"/>
      <c r="E108" s="11"/>
      <c r="F108" s="27"/>
    </row>
    <row r="109" spans="1:6" ht="12.75">
      <c r="A109" s="26"/>
      <c r="B109" s="26"/>
      <c r="C109" s="26"/>
      <c r="D109" s="26"/>
      <c r="E109" s="11"/>
      <c r="F109" s="27"/>
    </row>
    <row r="110" spans="1:6" ht="12.75">
      <c r="A110" s="26"/>
      <c r="B110" s="26"/>
      <c r="C110" s="26"/>
      <c r="D110" s="26"/>
      <c r="E110" s="11"/>
      <c r="F110" s="27"/>
    </row>
    <row r="111" spans="1:6" ht="12.75">
      <c r="A111" s="26"/>
      <c r="B111" s="26"/>
      <c r="C111" s="26"/>
      <c r="D111" s="26"/>
      <c r="E111" s="11"/>
      <c r="F111" s="27"/>
    </row>
    <row r="112" spans="1:6" ht="12.75">
      <c r="A112" s="26"/>
      <c r="B112" s="26"/>
      <c r="C112" s="26"/>
      <c r="D112" s="26"/>
      <c r="E112" s="11"/>
      <c r="F112" s="27"/>
    </row>
    <row r="113" spans="1:6" ht="12.75">
      <c r="A113" s="26"/>
      <c r="B113" s="26"/>
      <c r="C113" s="26"/>
      <c r="D113" s="26"/>
      <c r="E113" s="11"/>
      <c r="F113" s="27"/>
    </row>
    <row r="114" spans="1:6" ht="12.75">
      <c r="A114" s="26"/>
      <c r="B114" s="26"/>
      <c r="C114" s="26"/>
      <c r="D114" s="26"/>
      <c r="E114" s="11"/>
      <c r="F114" s="27"/>
    </row>
    <row r="115" spans="1:6" ht="12.75">
      <c r="A115" s="26"/>
      <c r="B115" s="26"/>
      <c r="C115" s="26"/>
      <c r="D115" s="26"/>
      <c r="E115" s="11"/>
      <c r="F115" s="27"/>
    </row>
    <row r="116" spans="1:6" ht="12.75">
      <c r="A116" s="28"/>
      <c r="B116" s="28"/>
      <c r="C116" s="26"/>
      <c r="D116" s="11"/>
      <c r="E116" s="11"/>
      <c r="F116" s="27"/>
    </row>
    <row r="117" spans="1:6" ht="12.75">
      <c r="A117" s="29"/>
      <c r="B117" s="29"/>
      <c r="C117" s="29"/>
      <c r="D117" s="29"/>
      <c r="E117" s="11"/>
      <c r="F117" s="27"/>
    </row>
    <row r="118" spans="1:6" ht="12">
      <c r="A118" s="30"/>
      <c r="B118" s="11"/>
      <c r="C118" s="11"/>
      <c r="D118" s="11"/>
      <c r="E118" s="11"/>
      <c r="F118" s="27"/>
    </row>
  </sheetData>
  <sheetProtection/>
  <mergeCells count="23">
    <mergeCell ref="A65:G65"/>
    <mergeCell ref="A66:H66"/>
    <mergeCell ref="A25:A27"/>
    <mergeCell ref="A19:H19"/>
    <mergeCell ref="A24:H24"/>
    <mergeCell ref="A35:H35"/>
    <mergeCell ref="A44:H44"/>
    <mergeCell ref="A55:H55"/>
    <mergeCell ref="A59:H59"/>
    <mergeCell ref="A1:H1"/>
    <mergeCell ref="A60:H60"/>
    <mergeCell ref="A2:H2"/>
    <mergeCell ref="A28:A30"/>
    <mergeCell ref="A3:H3"/>
    <mergeCell ref="A7:H7"/>
    <mergeCell ref="A14:H14"/>
    <mergeCell ref="A103:J103"/>
    <mergeCell ref="D98:E98"/>
    <mergeCell ref="A87:H87"/>
    <mergeCell ref="D69:E69"/>
    <mergeCell ref="D70:E70"/>
    <mergeCell ref="A71:H71"/>
    <mergeCell ref="D85:E85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J112"/>
  <sheetViews>
    <sheetView view="pageBreakPreview" zoomScale="60" zoomScalePageLayoutView="0" workbookViewId="0" topLeftCell="A1">
      <selection activeCell="P42" sqref="P42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607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0.5</v>
      </c>
      <c r="E4" s="75" t="s">
        <v>796</v>
      </c>
      <c r="F4" s="68">
        <v>12</v>
      </c>
      <c r="G4" s="68" t="s">
        <v>4</v>
      </c>
      <c r="H4" s="68">
        <v>31230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31230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31000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680</v>
      </c>
      <c r="B8" s="68">
        <v>200</v>
      </c>
      <c r="C8" s="68"/>
      <c r="D8" s="68">
        <v>5</v>
      </c>
      <c r="E8" s="68"/>
      <c r="F8" s="68">
        <v>1</v>
      </c>
      <c r="G8" s="68"/>
      <c r="H8" s="68">
        <f>B8*D8*F8</f>
        <v>1000</v>
      </c>
    </row>
    <row r="9" spans="1:8" ht="14.25" customHeight="1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4.75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H9+H10+H11+H8</f>
        <v>5000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5000</v>
      </c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9431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9431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9000</v>
      </c>
    </row>
    <row r="18" spans="1:8" s="10" customFormat="1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40661</v>
      </c>
    </row>
    <row r="19" spans="1:8" s="10" customFormat="1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s="10" customFormat="1" ht="14.25" customHeight="1">
      <c r="A20" s="75" t="s">
        <v>617</v>
      </c>
      <c r="B20" s="68">
        <v>130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130</v>
      </c>
    </row>
    <row r="21" spans="1:8" s="10" customFormat="1" ht="21" customHeight="1">
      <c r="A21" s="6" t="s">
        <v>686</v>
      </c>
      <c r="B21" s="68">
        <v>130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130</v>
      </c>
    </row>
    <row r="22" spans="1:8" s="10" customFormat="1" ht="21" customHeight="1">
      <c r="A22" s="6" t="s">
        <v>688</v>
      </c>
      <c r="B22" s="68">
        <v>400</v>
      </c>
      <c r="C22" s="68" t="s">
        <v>3</v>
      </c>
      <c r="D22" s="68">
        <v>2</v>
      </c>
      <c r="E22" s="68" t="s">
        <v>7</v>
      </c>
      <c r="F22" s="68">
        <v>1</v>
      </c>
      <c r="G22" s="68" t="s">
        <v>2</v>
      </c>
      <c r="H22" s="68">
        <f>B22*D22*F22</f>
        <v>800</v>
      </c>
    </row>
    <row r="23" spans="1:8" s="10" customFormat="1" ht="14.25" customHeight="1">
      <c r="A23" s="2" t="s">
        <v>616</v>
      </c>
      <c r="B23" s="68"/>
      <c r="C23" s="68"/>
      <c r="D23" s="68"/>
      <c r="E23" s="68"/>
      <c r="F23" s="68"/>
      <c r="G23" s="68"/>
      <c r="H23" s="84">
        <f>H20+H21+H22</f>
        <v>1060</v>
      </c>
    </row>
    <row r="24" spans="1:8" s="10" customFormat="1" ht="14.25" customHeight="1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8">
        <v>110</v>
      </c>
      <c r="C26" s="8" t="s">
        <v>10</v>
      </c>
      <c r="D26" s="61">
        <v>1450.47</v>
      </c>
      <c r="E26" s="7" t="s">
        <v>3</v>
      </c>
      <c r="F26" s="8"/>
      <c r="G26" s="8"/>
      <c r="H26" s="9">
        <f>B26*D26</f>
        <v>159551.7</v>
      </c>
    </row>
    <row r="27" spans="1:8" s="10" customFormat="1" ht="14.25" customHeight="1">
      <c r="A27" s="286"/>
      <c r="B27" s="8">
        <v>82.2</v>
      </c>
      <c r="C27" s="8"/>
      <c r="D27" s="61">
        <v>1623.8</v>
      </c>
      <c r="E27" s="7" t="s">
        <v>3</v>
      </c>
      <c r="F27" s="8"/>
      <c r="G27" s="8"/>
      <c r="H27" s="118">
        <f>B27*D27</f>
        <v>133476.4</v>
      </c>
    </row>
    <row r="28" spans="1:8" s="10" customFormat="1" ht="14.25" customHeight="1">
      <c r="A28" s="287"/>
      <c r="B28" s="3">
        <f>B26+B27</f>
        <v>192.2</v>
      </c>
      <c r="C28" s="8"/>
      <c r="D28" s="8"/>
      <c r="E28" s="7" t="s">
        <v>3</v>
      </c>
      <c r="F28" s="8"/>
      <c r="G28" s="8"/>
      <c r="H28" s="3">
        <f>H26+H27</f>
        <v>293028.1</v>
      </c>
    </row>
    <row r="29" spans="1:8" s="10" customFormat="1" ht="14.25" customHeight="1">
      <c r="A29" s="6" t="s">
        <v>13</v>
      </c>
      <c r="B29" s="7">
        <v>3414</v>
      </c>
      <c r="C29" s="8" t="s">
        <v>14</v>
      </c>
      <c r="D29" s="8">
        <v>6.4</v>
      </c>
      <c r="E29" s="7" t="s">
        <v>3</v>
      </c>
      <c r="F29" s="8"/>
      <c r="G29" s="8"/>
      <c r="H29" s="9">
        <f>B29*D29</f>
        <v>21849.6</v>
      </c>
    </row>
    <row r="30" spans="1:8" s="10" customFormat="1" ht="14.25" customHeight="1">
      <c r="A30" s="6" t="s">
        <v>15</v>
      </c>
      <c r="B30" s="7">
        <v>7</v>
      </c>
      <c r="C30" s="8" t="s">
        <v>48</v>
      </c>
      <c r="D30" s="8">
        <v>976.35</v>
      </c>
      <c r="E30" s="7" t="s">
        <v>3</v>
      </c>
      <c r="F30" s="8"/>
      <c r="G30" s="8"/>
      <c r="H30" s="9">
        <f>B30*D30</f>
        <v>6834.45</v>
      </c>
    </row>
    <row r="31" spans="1:8" s="10" customFormat="1" ht="14.25" customHeight="1">
      <c r="A31" s="2" t="s">
        <v>0</v>
      </c>
      <c r="B31" s="3"/>
      <c r="C31" s="3"/>
      <c r="D31" s="4"/>
      <c r="E31" s="4"/>
      <c r="F31" s="3"/>
      <c r="G31" s="3"/>
      <c r="H31" s="4">
        <f>H28+H29+H30</f>
        <v>321712</v>
      </c>
    </row>
    <row r="32" spans="1:8" s="10" customFormat="1" ht="14.25" customHeight="1">
      <c r="A32" s="2" t="s">
        <v>256</v>
      </c>
      <c r="B32" s="3"/>
      <c r="C32" s="3"/>
      <c r="D32" s="4"/>
      <c r="E32" s="4"/>
      <c r="F32" s="3"/>
      <c r="G32" s="3"/>
      <c r="H32" s="4">
        <v>322000</v>
      </c>
    </row>
    <row r="33" spans="1:8" s="10" customFormat="1" ht="14.25" customHeight="1">
      <c r="A33" s="282" t="s">
        <v>58</v>
      </c>
      <c r="B33" s="284"/>
      <c r="C33" s="284"/>
      <c r="D33" s="284"/>
      <c r="E33" s="284"/>
      <c r="F33" s="284"/>
      <c r="G33" s="284"/>
      <c r="H33" s="309"/>
    </row>
    <row r="34" spans="1:8" s="10" customFormat="1" ht="14.25" customHeight="1">
      <c r="A34" s="9" t="s">
        <v>16</v>
      </c>
      <c r="B34" s="12">
        <v>550</v>
      </c>
      <c r="C34" s="12" t="s">
        <v>17</v>
      </c>
      <c r="D34" s="12">
        <v>0.7873</v>
      </c>
      <c r="E34" s="12" t="s">
        <v>3</v>
      </c>
      <c r="F34" s="12">
        <v>12</v>
      </c>
      <c r="G34" s="12" t="s">
        <v>4</v>
      </c>
      <c r="H34" s="13">
        <f>B34*D34*F34</f>
        <v>5196</v>
      </c>
    </row>
    <row r="35" spans="1:8" s="10" customFormat="1" ht="14.25" customHeight="1">
      <c r="A35" s="9" t="s">
        <v>18</v>
      </c>
      <c r="B35" s="5"/>
      <c r="C35" s="5"/>
      <c r="D35" s="12">
        <v>1817</v>
      </c>
      <c r="E35" s="12" t="s">
        <v>3</v>
      </c>
      <c r="F35" s="12">
        <v>12</v>
      </c>
      <c r="G35" s="12" t="s">
        <v>4</v>
      </c>
      <c r="H35" s="13">
        <f>D35*F35</f>
        <v>21804</v>
      </c>
    </row>
    <row r="36" spans="1:8" s="10" customFormat="1" ht="14.25" customHeight="1">
      <c r="A36" s="6" t="s">
        <v>32</v>
      </c>
      <c r="B36" s="12"/>
      <c r="C36" s="12"/>
      <c r="D36" s="12">
        <f>8000+36000</f>
        <v>44000</v>
      </c>
      <c r="E36" s="12" t="s">
        <v>3</v>
      </c>
      <c r="F36" s="12"/>
      <c r="G36" s="12"/>
      <c r="H36" s="12">
        <f>8000+36000</f>
        <v>44000</v>
      </c>
    </row>
    <row r="37" spans="1:8" s="10" customFormat="1" ht="14.25" customHeight="1">
      <c r="A37" s="6" t="s">
        <v>662</v>
      </c>
      <c r="B37" s="12"/>
      <c r="C37" s="12"/>
      <c r="D37" s="12">
        <v>1200</v>
      </c>
      <c r="E37" s="12" t="s">
        <v>3</v>
      </c>
      <c r="F37" s="12">
        <v>12</v>
      </c>
      <c r="G37" s="12" t="s">
        <v>4</v>
      </c>
      <c r="H37" s="12">
        <f>D37*F37</f>
        <v>14400</v>
      </c>
    </row>
    <row r="38" spans="1:8" s="10" customFormat="1" ht="14.25" customHeight="1">
      <c r="A38" s="6" t="s">
        <v>663</v>
      </c>
      <c r="B38" s="12"/>
      <c r="C38" s="12"/>
      <c r="D38" s="233">
        <v>2100</v>
      </c>
      <c r="E38" s="12" t="s">
        <v>3</v>
      </c>
      <c r="F38" s="12">
        <v>12</v>
      </c>
      <c r="G38" s="12" t="s">
        <v>4</v>
      </c>
      <c r="H38" s="12">
        <f>D38*F38</f>
        <v>25200</v>
      </c>
    </row>
    <row r="39" spans="1:8" s="10" customFormat="1" ht="14.25" customHeight="1">
      <c r="A39" s="2" t="s">
        <v>0</v>
      </c>
      <c r="B39" s="3"/>
      <c r="C39" s="3"/>
      <c r="D39" s="4"/>
      <c r="E39" s="4"/>
      <c r="F39" s="3"/>
      <c r="G39" s="3"/>
      <c r="H39" s="4">
        <f>SUM(H34:H38)</f>
        <v>110600</v>
      </c>
    </row>
    <row r="40" spans="1:8" s="10" customFormat="1" ht="14.25" customHeight="1">
      <c r="A40" s="2" t="s">
        <v>256</v>
      </c>
      <c r="B40" s="3"/>
      <c r="C40" s="3"/>
      <c r="D40" s="4"/>
      <c r="E40" s="4"/>
      <c r="F40" s="3"/>
      <c r="G40" s="3"/>
      <c r="H40" s="4">
        <v>111000</v>
      </c>
    </row>
    <row r="41" spans="1:9" s="10" customFormat="1" ht="14.25" customHeight="1">
      <c r="A41" s="282" t="s">
        <v>59</v>
      </c>
      <c r="B41" s="298"/>
      <c r="C41" s="298"/>
      <c r="D41" s="298"/>
      <c r="E41" s="298"/>
      <c r="F41" s="298"/>
      <c r="G41" s="298"/>
      <c r="H41" s="312"/>
      <c r="I41" s="10" t="s">
        <v>88</v>
      </c>
    </row>
    <row r="42" spans="1:8" s="10" customFormat="1" ht="22.5" customHeight="1">
      <c r="A42" s="6" t="s">
        <v>36</v>
      </c>
      <c r="B42" s="7">
        <v>17</v>
      </c>
      <c r="C42" s="7" t="s">
        <v>2</v>
      </c>
      <c r="D42" s="9">
        <v>100</v>
      </c>
      <c r="E42" s="9" t="s">
        <v>63</v>
      </c>
      <c r="F42" s="7"/>
      <c r="G42" s="7"/>
      <c r="H42" s="9">
        <f>B42*D42</f>
        <v>1700</v>
      </c>
    </row>
    <row r="43" spans="1:8" s="10" customFormat="1" ht="14.25" customHeight="1">
      <c r="A43" s="6" t="s">
        <v>35</v>
      </c>
      <c r="B43" s="7">
        <v>2</v>
      </c>
      <c r="C43" s="7" t="s">
        <v>2</v>
      </c>
      <c r="D43" s="7">
        <v>350</v>
      </c>
      <c r="E43" s="8" t="s">
        <v>3</v>
      </c>
      <c r="F43" s="8"/>
      <c r="G43" s="8"/>
      <c r="H43" s="9">
        <f>B43*D43</f>
        <v>700</v>
      </c>
    </row>
    <row r="44" spans="1:8" s="10" customFormat="1" ht="26.25" customHeight="1">
      <c r="A44" s="6" t="s">
        <v>73</v>
      </c>
      <c r="B44" s="7"/>
      <c r="C44" s="7"/>
      <c r="D44" s="7"/>
      <c r="E44" s="8"/>
      <c r="F44" s="8"/>
      <c r="G44" s="8"/>
      <c r="H44" s="9">
        <v>11000</v>
      </c>
    </row>
    <row r="45" spans="1:8" s="10" customFormat="1" ht="14.25" customHeight="1">
      <c r="A45" s="6" t="s">
        <v>625</v>
      </c>
      <c r="B45" s="7">
        <v>1</v>
      </c>
      <c r="C45" s="7" t="s">
        <v>2</v>
      </c>
      <c r="D45" s="7">
        <v>1000</v>
      </c>
      <c r="E45" s="8" t="s">
        <v>3</v>
      </c>
      <c r="F45" s="8"/>
      <c r="G45" s="8"/>
      <c r="H45" s="9">
        <f aca="true" t="shared" si="0" ref="H45:H50">B45*D45</f>
        <v>1000</v>
      </c>
    </row>
    <row r="46" spans="1:8" s="10" customFormat="1" ht="14.25" customHeight="1">
      <c r="A46" s="6" t="s">
        <v>716</v>
      </c>
      <c r="B46" s="7">
        <v>1</v>
      </c>
      <c r="C46" s="7" t="s">
        <v>2</v>
      </c>
      <c r="D46" s="7">
        <v>5150</v>
      </c>
      <c r="E46" s="8" t="s">
        <v>3</v>
      </c>
      <c r="F46" s="8"/>
      <c r="G46" s="8"/>
      <c r="H46" s="9">
        <f t="shared" si="0"/>
        <v>5150</v>
      </c>
    </row>
    <row r="47" spans="1:8" s="10" customFormat="1" ht="24.75" customHeight="1">
      <c r="A47" s="6" t="s">
        <v>626</v>
      </c>
      <c r="B47" s="7">
        <v>1</v>
      </c>
      <c r="C47" s="8" t="s">
        <v>2</v>
      </c>
      <c r="D47" s="7">
        <v>500</v>
      </c>
      <c r="E47" s="8" t="s">
        <v>3</v>
      </c>
      <c r="F47" s="8"/>
      <c r="G47" s="8"/>
      <c r="H47" s="9">
        <f t="shared" si="0"/>
        <v>500</v>
      </c>
    </row>
    <row r="48" spans="1:8" ht="14.25" customHeight="1">
      <c r="A48" s="6" t="s">
        <v>628</v>
      </c>
      <c r="B48" s="7">
        <v>3</v>
      </c>
      <c r="C48" s="8" t="s">
        <v>2</v>
      </c>
      <c r="D48" s="7">
        <v>1000</v>
      </c>
      <c r="E48" s="8" t="s">
        <v>3</v>
      </c>
      <c r="F48" s="8"/>
      <c r="G48" s="8"/>
      <c r="H48" s="9">
        <f t="shared" si="0"/>
        <v>3000</v>
      </c>
    </row>
    <row r="49" spans="1:8" ht="24">
      <c r="A49" s="6" t="s">
        <v>720</v>
      </c>
      <c r="B49" s="7">
        <v>1</v>
      </c>
      <c r="C49" s="8" t="s">
        <v>2</v>
      </c>
      <c r="D49" s="7">
        <v>2700</v>
      </c>
      <c r="E49" s="8" t="s">
        <v>3</v>
      </c>
      <c r="F49" s="8"/>
      <c r="G49" s="8"/>
      <c r="H49" s="9">
        <f t="shared" si="0"/>
        <v>2700</v>
      </c>
    </row>
    <row r="50" spans="1:8" ht="12">
      <c r="A50" s="6" t="s">
        <v>723</v>
      </c>
      <c r="B50" s="7">
        <v>1</v>
      </c>
      <c r="C50" s="8" t="s">
        <v>2</v>
      </c>
      <c r="D50" s="7">
        <v>2880</v>
      </c>
      <c r="E50" s="8" t="s">
        <v>3</v>
      </c>
      <c r="F50" s="8"/>
      <c r="G50" s="8"/>
      <c r="H50" s="9">
        <f t="shared" si="0"/>
        <v>2880</v>
      </c>
    </row>
    <row r="51" spans="1:8" ht="12">
      <c r="A51" s="6" t="s">
        <v>728</v>
      </c>
      <c r="B51" s="7">
        <v>1</v>
      </c>
      <c r="C51" s="8" t="s">
        <v>2</v>
      </c>
      <c r="D51" s="7">
        <v>600</v>
      </c>
      <c r="E51" s="8" t="s">
        <v>3</v>
      </c>
      <c r="F51" s="1">
        <v>4</v>
      </c>
      <c r="G51" s="8" t="s">
        <v>5</v>
      </c>
      <c r="H51" s="9">
        <f>B51*D51*F51</f>
        <v>2400</v>
      </c>
    </row>
    <row r="52" spans="1:8" ht="14.25" customHeight="1">
      <c r="A52" s="2" t="s">
        <v>0</v>
      </c>
      <c r="B52" s="3"/>
      <c r="C52" s="3"/>
      <c r="D52" s="4"/>
      <c r="E52" s="4"/>
      <c r="F52" s="3"/>
      <c r="G52" s="3"/>
      <c r="H52" s="4">
        <f>SUM(H42:H51)</f>
        <v>31030</v>
      </c>
    </row>
    <row r="53" spans="1:8" ht="14.25" customHeight="1">
      <c r="A53" s="2" t="s">
        <v>256</v>
      </c>
      <c r="B53" s="3"/>
      <c r="C53" s="3"/>
      <c r="D53" s="4"/>
      <c r="E53" s="4"/>
      <c r="F53" s="3"/>
      <c r="G53" s="3"/>
      <c r="H53" s="4">
        <v>31000</v>
      </c>
    </row>
    <row r="54" spans="1:8" ht="14.25" customHeight="1">
      <c r="A54" s="282" t="s">
        <v>19</v>
      </c>
      <c r="B54" s="283"/>
      <c r="C54" s="283"/>
      <c r="D54" s="283"/>
      <c r="E54" s="283"/>
      <c r="F54" s="283"/>
      <c r="G54" s="283"/>
      <c r="H54" s="283"/>
    </row>
    <row r="55" spans="1:8" s="10" customFormat="1" ht="27.75" customHeight="1">
      <c r="A55" s="6" t="s">
        <v>257</v>
      </c>
      <c r="B55" s="8">
        <v>4</v>
      </c>
      <c r="C55" s="7" t="s">
        <v>20</v>
      </c>
      <c r="D55" s="7"/>
      <c r="E55" s="7"/>
      <c r="F55" s="8">
        <v>59.17</v>
      </c>
      <c r="G55" s="8" t="s">
        <v>3</v>
      </c>
      <c r="H55" s="7">
        <f>B55*F55</f>
        <v>237</v>
      </c>
    </row>
    <row r="56" spans="1:8" ht="14.25" customHeight="1">
      <c r="A56" s="2" t="s">
        <v>0</v>
      </c>
      <c r="B56" s="4"/>
      <c r="C56" s="4"/>
      <c r="D56" s="4"/>
      <c r="E56" s="4"/>
      <c r="F56" s="3"/>
      <c r="G56" s="3"/>
      <c r="H56" s="4">
        <f>SUM(H55:H55)</f>
        <v>237</v>
      </c>
    </row>
    <row r="57" spans="1:8" ht="14.25" customHeight="1">
      <c r="A57" s="2" t="s">
        <v>256</v>
      </c>
      <c r="B57" s="4"/>
      <c r="C57" s="4"/>
      <c r="D57" s="4"/>
      <c r="E57" s="4"/>
      <c r="F57" s="3"/>
      <c r="G57" s="3"/>
      <c r="H57" s="4">
        <v>1000</v>
      </c>
    </row>
    <row r="58" spans="1:8" ht="14.25" customHeight="1">
      <c r="A58" s="300" t="s">
        <v>21</v>
      </c>
      <c r="B58" s="300"/>
      <c r="C58" s="300"/>
      <c r="D58" s="300"/>
      <c r="E58" s="300"/>
      <c r="F58" s="300"/>
      <c r="G58" s="300"/>
      <c r="H58" s="300"/>
    </row>
    <row r="59" spans="1:8" ht="14.25" customHeight="1">
      <c r="A59" s="297" t="s">
        <v>22</v>
      </c>
      <c r="B59" s="306"/>
      <c r="C59" s="306"/>
      <c r="D59" s="306"/>
      <c r="E59" s="306"/>
      <c r="F59" s="306"/>
      <c r="G59" s="306"/>
      <c r="H59" s="313"/>
    </row>
    <row r="60" spans="1:8" ht="14.25" customHeight="1">
      <c r="A60" s="2" t="s">
        <v>38</v>
      </c>
      <c r="B60" s="7"/>
      <c r="C60" s="7"/>
      <c r="D60" s="15"/>
      <c r="E60" s="12"/>
      <c r="F60" s="16"/>
      <c r="G60" s="8"/>
      <c r="H60" s="9"/>
    </row>
    <row r="61" spans="1:8" ht="14.25" customHeight="1">
      <c r="A61" s="6" t="s">
        <v>75</v>
      </c>
      <c r="B61" s="7">
        <v>18</v>
      </c>
      <c r="C61" s="7" t="s">
        <v>2</v>
      </c>
      <c r="D61" s="15">
        <v>153</v>
      </c>
      <c r="E61" s="12" t="s">
        <v>77</v>
      </c>
      <c r="F61" s="16">
        <v>5.45</v>
      </c>
      <c r="G61" s="8" t="s">
        <v>3</v>
      </c>
      <c r="H61" s="7">
        <f>B61*D61*F61</f>
        <v>15009</v>
      </c>
    </row>
    <row r="62" spans="1:8" ht="14.25" customHeight="1">
      <c r="A62" s="17" t="s">
        <v>81</v>
      </c>
      <c r="B62" s="7">
        <v>3</v>
      </c>
      <c r="C62" s="7" t="s">
        <v>2</v>
      </c>
      <c r="D62" s="15">
        <v>153</v>
      </c>
      <c r="E62" s="12" t="s">
        <v>23</v>
      </c>
      <c r="F62" s="16">
        <v>17</v>
      </c>
      <c r="G62" s="8" t="s">
        <v>3</v>
      </c>
      <c r="H62" s="9">
        <f>B62*D62*F62</f>
        <v>7803</v>
      </c>
    </row>
    <row r="63" spans="1:8" ht="14.25" customHeight="1">
      <c r="A63" s="17" t="s">
        <v>739</v>
      </c>
      <c r="B63" s="7">
        <v>3</v>
      </c>
      <c r="C63" s="7"/>
      <c r="D63" s="15">
        <v>68</v>
      </c>
      <c r="E63" s="12" t="s">
        <v>23</v>
      </c>
      <c r="F63" s="16">
        <v>17</v>
      </c>
      <c r="G63" s="8" t="s">
        <v>3</v>
      </c>
      <c r="H63" s="9">
        <f>B63*D63*F63</f>
        <v>3468</v>
      </c>
    </row>
    <row r="64" spans="1:8" ht="14.25" customHeight="1">
      <c r="A64" s="294" t="s">
        <v>41</v>
      </c>
      <c r="B64" s="295"/>
      <c r="C64" s="295"/>
      <c r="D64" s="295"/>
      <c r="E64" s="295"/>
      <c r="F64" s="295"/>
      <c r="G64" s="296"/>
      <c r="H64" s="4">
        <f>SUM(H61:H63)</f>
        <v>26280</v>
      </c>
    </row>
    <row r="65" spans="1:8" ht="14.25" customHeight="1">
      <c r="A65" s="297" t="s">
        <v>43</v>
      </c>
      <c r="B65" s="298"/>
      <c r="C65" s="298"/>
      <c r="D65" s="298"/>
      <c r="E65" s="298"/>
      <c r="F65" s="298"/>
      <c r="G65" s="298"/>
      <c r="H65" s="312"/>
    </row>
    <row r="66" spans="1:8" ht="14.25" customHeight="1">
      <c r="A66" s="1" t="s">
        <v>45</v>
      </c>
      <c r="B66" s="32">
        <v>18</v>
      </c>
      <c r="C66" s="33" t="s">
        <v>2</v>
      </c>
      <c r="D66" s="32">
        <v>0.07</v>
      </c>
      <c r="E66" s="33" t="s">
        <v>44</v>
      </c>
      <c r="F66" s="32">
        <v>120</v>
      </c>
      <c r="G66" s="8" t="s">
        <v>5</v>
      </c>
      <c r="H66" s="8">
        <f>B66*D66*F66</f>
        <v>151.2</v>
      </c>
    </row>
    <row r="67" spans="1:8" ht="14.25" customHeight="1">
      <c r="A67" s="2" t="s">
        <v>50</v>
      </c>
      <c r="B67" s="34">
        <f>H66</f>
        <v>151.2</v>
      </c>
      <c r="C67" s="33" t="s">
        <v>44</v>
      </c>
      <c r="D67" s="34">
        <v>2.5</v>
      </c>
      <c r="E67" s="33" t="s">
        <v>44</v>
      </c>
      <c r="F67" s="34">
        <v>4.5</v>
      </c>
      <c r="G67" s="8" t="s">
        <v>3</v>
      </c>
      <c r="H67" s="4">
        <f>B67/D67*F67</f>
        <v>272</v>
      </c>
    </row>
    <row r="68" spans="1:8" ht="14.25" customHeight="1">
      <c r="A68" s="14"/>
      <c r="B68" s="31"/>
      <c r="C68" s="31"/>
      <c r="D68" s="306"/>
      <c r="E68" s="306"/>
      <c r="F68" s="31"/>
      <c r="G68" s="31"/>
      <c r="H68" s="18"/>
    </row>
    <row r="69" spans="1:8" ht="14.25" customHeight="1">
      <c r="A69" s="2" t="s">
        <v>24</v>
      </c>
      <c r="B69" s="4" t="s">
        <v>25</v>
      </c>
      <c r="C69" s="4"/>
      <c r="D69" s="314" t="s">
        <v>26</v>
      </c>
      <c r="E69" s="315"/>
      <c r="F69" s="19" t="s">
        <v>27</v>
      </c>
      <c r="G69" s="3"/>
      <c r="H69" s="5" t="s">
        <v>28</v>
      </c>
    </row>
    <row r="70" spans="1:8" ht="14.25" customHeight="1">
      <c r="A70" s="297" t="s">
        <v>30</v>
      </c>
      <c r="B70" s="298"/>
      <c r="C70" s="298"/>
      <c r="D70" s="298"/>
      <c r="E70" s="298"/>
      <c r="F70" s="298"/>
      <c r="G70" s="298"/>
      <c r="H70" s="312"/>
    </row>
    <row r="71" spans="1:8" ht="14.25" customHeight="1">
      <c r="A71" s="6" t="s">
        <v>503</v>
      </c>
      <c r="B71" s="68">
        <v>30</v>
      </c>
      <c r="C71" s="6" t="s">
        <v>46</v>
      </c>
      <c r="D71" s="68"/>
      <c r="E71" s="6"/>
      <c r="F71" s="68">
        <v>45</v>
      </c>
      <c r="G71" s="6" t="s">
        <v>63</v>
      </c>
      <c r="H71" s="68">
        <f aca="true" t="shared" si="1" ref="H71:H82">B71*F71</f>
        <v>1350</v>
      </c>
    </row>
    <row r="72" spans="1:8" ht="14.25" customHeight="1">
      <c r="A72" s="6" t="s">
        <v>504</v>
      </c>
      <c r="B72" s="68">
        <v>24</v>
      </c>
      <c r="C72" s="6" t="s">
        <v>6</v>
      </c>
      <c r="D72" s="68"/>
      <c r="E72" s="6"/>
      <c r="F72" s="68">
        <v>125</v>
      </c>
      <c r="G72" s="6" t="s">
        <v>63</v>
      </c>
      <c r="H72" s="68">
        <f t="shared" si="1"/>
        <v>3000</v>
      </c>
    </row>
    <row r="73" spans="1:8" ht="14.25" customHeight="1">
      <c r="A73" s="6" t="s">
        <v>505</v>
      </c>
      <c r="B73" s="68">
        <v>20</v>
      </c>
      <c r="C73" s="6" t="s">
        <v>6</v>
      </c>
      <c r="D73" s="68"/>
      <c r="E73" s="6"/>
      <c r="F73" s="68">
        <v>18</v>
      </c>
      <c r="G73" s="6" t="s">
        <v>63</v>
      </c>
      <c r="H73" s="68">
        <f t="shared" si="1"/>
        <v>360</v>
      </c>
    </row>
    <row r="74" spans="1:8" ht="14.25" customHeight="1">
      <c r="A74" s="6" t="s">
        <v>811</v>
      </c>
      <c r="B74" s="68">
        <v>2</v>
      </c>
      <c r="C74" s="6" t="s">
        <v>6</v>
      </c>
      <c r="D74" s="68"/>
      <c r="E74" s="6"/>
      <c r="F74" s="68">
        <v>95</v>
      </c>
      <c r="G74" s="6" t="s">
        <v>63</v>
      </c>
      <c r="H74" s="68">
        <f t="shared" si="1"/>
        <v>190</v>
      </c>
    </row>
    <row r="75" spans="1:8" ht="14.25" customHeight="1">
      <c r="A75" s="6" t="s">
        <v>293</v>
      </c>
      <c r="B75" s="32">
        <v>10</v>
      </c>
      <c r="C75" s="33" t="s">
        <v>6</v>
      </c>
      <c r="D75" s="32"/>
      <c r="E75" s="33"/>
      <c r="F75" s="32">
        <v>27</v>
      </c>
      <c r="G75" s="33" t="s">
        <v>3</v>
      </c>
      <c r="H75" s="32">
        <f t="shared" si="1"/>
        <v>270</v>
      </c>
    </row>
    <row r="76" spans="1:8" ht="14.25" customHeight="1">
      <c r="A76" s="6" t="s">
        <v>810</v>
      </c>
      <c r="B76" s="32">
        <v>2</v>
      </c>
      <c r="C76" s="33" t="s">
        <v>6</v>
      </c>
      <c r="D76" s="32"/>
      <c r="E76" s="33"/>
      <c r="F76" s="32">
        <v>105</v>
      </c>
      <c r="G76" s="33" t="s">
        <v>3</v>
      </c>
      <c r="H76" s="32">
        <f t="shared" si="1"/>
        <v>210</v>
      </c>
    </row>
    <row r="77" spans="1:8" ht="14.25" customHeight="1">
      <c r="A77" s="6" t="s">
        <v>98</v>
      </c>
      <c r="B77" s="32">
        <v>6</v>
      </c>
      <c r="C77" s="33" t="s">
        <v>6</v>
      </c>
      <c r="D77" s="32"/>
      <c r="E77" s="33"/>
      <c r="F77" s="32">
        <v>30</v>
      </c>
      <c r="G77" s="33" t="s">
        <v>3</v>
      </c>
      <c r="H77" s="32">
        <f t="shared" si="1"/>
        <v>180</v>
      </c>
    </row>
    <row r="78" spans="1:8" ht="14.25" customHeight="1">
      <c r="A78" s="6" t="s">
        <v>122</v>
      </c>
      <c r="B78" s="32">
        <v>8</v>
      </c>
      <c r="C78" s="33" t="s">
        <v>6</v>
      </c>
      <c r="D78" s="32"/>
      <c r="E78" s="33"/>
      <c r="F78" s="32">
        <v>14</v>
      </c>
      <c r="G78" s="33" t="s">
        <v>3</v>
      </c>
      <c r="H78" s="32">
        <f t="shared" si="1"/>
        <v>112</v>
      </c>
    </row>
    <row r="79" spans="1:8" ht="14.25" customHeight="1">
      <c r="A79" s="6" t="s">
        <v>809</v>
      </c>
      <c r="B79" s="32">
        <v>5</v>
      </c>
      <c r="C79" s="33" t="s">
        <v>6</v>
      </c>
      <c r="D79" s="32"/>
      <c r="E79" s="33"/>
      <c r="F79" s="32">
        <v>59.3</v>
      </c>
      <c r="G79" s="33" t="s">
        <v>3</v>
      </c>
      <c r="H79" s="32">
        <f t="shared" si="1"/>
        <v>296.5</v>
      </c>
    </row>
    <row r="80" spans="1:8" ht="14.25" customHeight="1">
      <c r="A80" s="6" t="s">
        <v>813</v>
      </c>
      <c r="B80" s="32">
        <v>3</v>
      </c>
      <c r="C80" s="33" t="s">
        <v>6</v>
      </c>
      <c r="D80" s="32"/>
      <c r="E80" s="33"/>
      <c r="F80" s="32">
        <v>38.5</v>
      </c>
      <c r="G80" s="33" t="s">
        <v>3</v>
      </c>
      <c r="H80" s="32">
        <f t="shared" si="1"/>
        <v>115.5</v>
      </c>
    </row>
    <row r="81" spans="1:8" ht="14.25" customHeight="1">
      <c r="A81" s="6" t="s">
        <v>812</v>
      </c>
      <c r="B81" s="68">
        <v>6</v>
      </c>
      <c r="C81" s="6" t="s">
        <v>6</v>
      </c>
      <c r="D81" s="68"/>
      <c r="E81" s="6"/>
      <c r="F81" s="68">
        <v>26</v>
      </c>
      <c r="G81" s="6" t="s">
        <v>63</v>
      </c>
      <c r="H81" s="68">
        <f t="shared" si="1"/>
        <v>156</v>
      </c>
    </row>
    <row r="82" spans="1:8" ht="14.25" customHeight="1">
      <c r="A82" s="6" t="s">
        <v>162</v>
      </c>
      <c r="B82" s="68">
        <v>33</v>
      </c>
      <c r="C82" s="6" t="s">
        <v>6</v>
      </c>
      <c r="D82" s="68"/>
      <c r="E82" s="6"/>
      <c r="F82" s="68">
        <v>16</v>
      </c>
      <c r="G82" s="6" t="s">
        <v>63</v>
      </c>
      <c r="H82" s="68">
        <f t="shared" si="1"/>
        <v>528</v>
      </c>
    </row>
    <row r="83" spans="1:8" ht="14.25" customHeight="1">
      <c r="A83" s="2" t="s">
        <v>754</v>
      </c>
      <c r="B83" s="68"/>
      <c r="C83" s="6"/>
      <c r="D83" s="68"/>
      <c r="E83" s="6"/>
      <c r="F83" s="68"/>
      <c r="G83" s="6"/>
      <c r="H83" s="84">
        <f>SUM(H71:H82)</f>
        <v>6768</v>
      </c>
    </row>
    <row r="84" spans="1:8" ht="14.25" customHeight="1">
      <c r="A84" s="2" t="s">
        <v>747</v>
      </c>
      <c r="B84" s="7"/>
      <c r="C84" s="7"/>
      <c r="D84" s="40"/>
      <c r="E84" s="40"/>
      <c r="F84" s="8"/>
      <c r="G84" s="8"/>
      <c r="H84" s="5">
        <v>6850</v>
      </c>
    </row>
    <row r="85" spans="1:8" ht="14.25" customHeight="1">
      <c r="A85" s="297" t="s">
        <v>31</v>
      </c>
      <c r="B85" s="298"/>
      <c r="C85" s="298"/>
      <c r="D85" s="298"/>
      <c r="E85" s="298"/>
      <c r="F85" s="298"/>
      <c r="G85" s="298"/>
      <c r="H85" s="312"/>
    </row>
    <row r="86" spans="1:8" ht="14.25" customHeight="1">
      <c r="A86" s="6" t="s">
        <v>502</v>
      </c>
      <c r="B86" s="32">
        <v>3</v>
      </c>
      <c r="C86" s="6" t="s">
        <v>6</v>
      </c>
      <c r="D86" s="32"/>
      <c r="E86" s="33"/>
      <c r="F86" s="32">
        <v>2250</v>
      </c>
      <c r="G86" s="6" t="s">
        <v>63</v>
      </c>
      <c r="H86" s="32">
        <f aca="true" t="shared" si="2" ref="H86:H92">B86*F86</f>
        <v>6750</v>
      </c>
    </row>
    <row r="87" spans="1:8" ht="14.25" customHeight="1">
      <c r="A87" s="6" t="s">
        <v>185</v>
      </c>
      <c r="B87" s="32">
        <v>11</v>
      </c>
      <c r="C87" s="33" t="s">
        <v>110</v>
      </c>
      <c r="D87" s="32"/>
      <c r="E87" s="33"/>
      <c r="F87" s="32">
        <v>330</v>
      </c>
      <c r="G87" s="33" t="s">
        <v>3</v>
      </c>
      <c r="H87" s="32">
        <f>B87*F87</f>
        <v>3630</v>
      </c>
    </row>
    <row r="88" spans="1:8" ht="14.25" customHeight="1">
      <c r="A88" s="6" t="s">
        <v>186</v>
      </c>
      <c r="B88" s="32">
        <v>8</v>
      </c>
      <c r="C88" s="33" t="s">
        <v>6</v>
      </c>
      <c r="D88" s="32"/>
      <c r="E88" s="33"/>
      <c r="F88" s="32">
        <v>30</v>
      </c>
      <c r="G88" s="33" t="s">
        <v>3</v>
      </c>
      <c r="H88" s="32">
        <f>B88*F88</f>
        <v>240</v>
      </c>
    </row>
    <row r="89" spans="1:8" ht="14.25" customHeight="1">
      <c r="A89" s="6" t="s">
        <v>119</v>
      </c>
      <c r="B89" s="32">
        <v>9</v>
      </c>
      <c r="C89" s="33" t="s">
        <v>6</v>
      </c>
      <c r="D89" s="32"/>
      <c r="E89" s="33"/>
      <c r="F89" s="32">
        <v>45</v>
      </c>
      <c r="G89" s="33" t="s">
        <v>3</v>
      </c>
      <c r="H89" s="32">
        <f>B89*F89</f>
        <v>405</v>
      </c>
    </row>
    <row r="90" spans="1:8" ht="14.25" customHeight="1">
      <c r="A90" s="6" t="s">
        <v>184</v>
      </c>
      <c r="B90" s="32">
        <v>23</v>
      </c>
      <c r="C90" s="33" t="s">
        <v>110</v>
      </c>
      <c r="D90" s="32"/>
      <c r="E90" s="33"/>
      <c r="F90" s="32">
        <v>330</v>
      </c>
      <c r="G90" s="33" t="s">
        <v>3</v>
      </c>
      <c r="H90" s="32">
        <f>B90*F90</f>
        <v>7590</v>
      </c>
    </row>
    <row r="91" spans="1:8" ht="14.25" customHeight="1">
      <c r="A91" s="6" t="s">
        <v>120</v>
      </c>
      <c r="B91" s="32">
        <v>8</v>
      </c>
      <c r="C91" s="6" t="s">
        <v>6</v>
      </c>
      <c r="D91" s="32"/>
      <c r="E91" s="33"/>
      <c r="F91" s="32">
        <v>50</v>
      </c>
      <c r="G91" s="6" t="s">
        <v>63</v>
      </c>
      <c r="H91" s="32">
        <f t="shared" si="2"/>
        <v>400</v>
      </c>
    </row>
    <row r="92" spans="1:8" ht="14.25" customHeight="1">
      <c r="A92" s="6" t="s">
        <v>139</v>
      </c>
      <c r="B92" s="32">
        <v>15</v>
      </c>
      <c r="C92" s="6" t="s">
        <v>6</v>
      </c>
      <c r="D92" s="32"/>
      <c r="E92" s="33"/>
      <c r="F92" s="32">
        <v>40</v>
      </c>
      <c r="G92" s="6" t="s">
        <v>63</v>
      </c>
      <c r="H92" s="32">
        <f t="shared" si="2"/>
        <v>600</v>
      </c>
    </row>
    <row r="93" spans="1:9" ht="14.25" customHeight="1">
      <c r="A93" s="2" t="s">
        <v>31</v>
      </c>
      <c r="B93" s="4"/>
      <c r="C93" s="4"/>
      <c r="D93" s="78"/>
      <c r="E93" s="95"/>
      <c r="F93" s="99"/>
      <c r="G93" s="3"/>
      <c r="H93" s="78">
        <f>SUM(H86:H92)</f>
        <v>19615</v>
      </c>
      <c r="I93" s="104"/>
    </row>
    <row r="94" spans="1:8" ht="14.25" customHeight="1">
      <c r="A94" s="2" t="s">
        <v>749</v>
      </c>
      <c r="B94" s="7"/>
      <c r="C94" s="7"/>
      <c r="D94" s="302"/>
      <c r="E94" s="302"/>
      <c r="F94" s="8"/>
      <c r="G94" s="8"/>
      <c r="H94" s="5">
        <v>18046</v>
      </c>
    </row>
    <row r="95" spans="1:8" ht="14.25" customHeight="1">
      <c r="A95" s="2" t="s">
        <v>259</v>
      </c>
      <c r="B95" s="7"/>
      <c r="C95" s="7"/>
      <c r="D95" s="7"/>
      <c r="E95" s="7"/>
      <c r="F95" s="8"/>
      <c r="G95" s="8"/>
      <c r="H95" s="4">
        <f>H93+H67+H64+H83</f>
        <v>52935</v>
      </c>
    </row>
    <row r="96" spans="1:8" ht="14.25" customHeight="1">
      <c r="A96" s="2" t="s">
        <v>406</v>
      </c>
      <c r="B96" s="7"/>
      <c r="C96" s="7"/>
      <c r="D96" s="7"/>
      <c r="E96" s="7"/>
      <c r="F96" s="8"/>
      <c r="G96" s="8"/>
      <c r="H96" s="4">
        <v>53000</v>
      </c>
    </row>
    <row r="97" spans="1:8" ht="14.25" customHeight="1">
      <c r="A97" s="46" t="s">
        <v>86</v>
      </c>
      <c r="B97" s="47"/>
      <c r="C97" s="47"/>
      <c r="D97" s="47"/>
      <c r="E97" s="47"/>
      <c r="F97" s="48"/>
      <c r="G97" s="48"/>
      <c r="H97" s="49">
        <f>H5+H12+H16+H23+H31+H39+H52+H57+H95</f>
        <v>563998</v>
      </c>
    </row>
    <row r="98" spans="1:8" ht="14.25" customHeight="1">
      <c r="A98" s="50" t="s">
        <v>87</v>
      </c>
      <c r="B98" s="47"/>
      <c r="C98" s="47"/>
      <c r="D98" s="47"/>
      <c r="E98" s="47"/>
      <c r="F98" s="48"/>
      <c r="G98" s="48"/>
      <c r="H98" s="49">
        <f>H6+H13+H17+H24+H32+H40+H53+H57+H96</f>
        <v>564000</v>
      </c>
    </row>
    <row r="99" spans="1:10" ht="14.25" customHeight="1">
      <c r="A99" s="316" t="s">
        <v>61</v>
      </c>
      <c r="B99" s="330"/>
      <c r="C99" s="330"/>
      <c r="D99" s="330"/>
      <c r="E99" s="330"/>
      <c r="F99" s="330"/>
      <c r="G99" s="330"/>
      <c r="H99" s="330"/>
      <c r="I99" s="330"/>
      <c r="J99" s="330"/>
    </row>
    <row r="100" spans="1:7" ht="14.25" customHeight="1">
      <c r="A100" s="1" t="s">
        <v>62</v>
      </c>
      <c r="B100" s="1"/>
      <c r="C100" s="1"/>
      <c r="D100" s="1" t="s">
        <v>60</v>
      </c>
      <c r="E100" s="1"/>
      <c r="F100" s="1"/>
      <c r="G100" s="1" t="s">
        <v>756</v>
      </c>
    </row>
    <row r="101" spans="1:6" ht="14.25" customHeight="1">
      <c r="A101" s="26"/>
      <c r="B101" s="26"/>
      <c r="C101" s="26"/>
      <c r="D101" s="26"/>
      <c r="E101" s="11"/>
      <c r="F101" s="27"/>
    </row>
    <row r="102" spans="1:6" ht="14.25" customHeight="1">
      <c r="A102" s="26"/>
      <c r="B102" s="26"/>
      <c r="C102" s="26"/>
      <c r="D102" s="26"/>
      <c r="E102" s="11"/>
      <c r="F102" s="27"/>
    </row>
    <row r="103" spans="1:6" ht="14.25" customHeight="1">
      <c r="A103" s="26"/>
      <c r="B103" s="26"/>
      <c r="C103" s="26"/>
      <c r="D103" s="26"/>
      <c r="E103" s="11"/>
      <c r="F103" s="27"/>
    </row>
    <row r="104" spans="1:6" ht="14.25" customHeight="1">
      <c r="A104" s="26"/>
      <c r="B104" s="26"/>
      <c r="C104" s="26"/>
      <c r="D104" s="26"/>
      <c r="E104" s="11"/>
      <c r="F104" s="27"/>
    </row>
    <row r="105" spans="1:6" ht="14.25" customHeight="1">
      <c r="A105" s="26"/>
      <c r="B105" s="26"/>
      <c r="C105" s="26"/>
      <c r="D105" s="26"/>
      <c r="E105" s="11"/>
      <c r="F105" s="27"/>
    </row>
    <row r="106" spans="1:6" ht="14.25" customHeight="1">
      <c r="A106" s="26"/>
      <c r="B106" s="26"/>
      <c r="C106" s="26"/>
      <c r="D106" s="26"/>
      <c r="E106" s="11"/>
      <c r="F106" s="27"/>
    </row>
    <row r="107" spans="1:6" ht="14.25" customHeight="1">
      <c r="A107" s="26"/>
      <c r="B107" s="26"/>
      <c r="C107" s="26"/>
      <c r="D107" s="26"/>
      <c r="E107" s="11"/>
      <c r="F107" s="27"/>
    </row>
    <row r="108" spans="1:6" ht="14.25" customHeight="1">
      <c r="A108" s="26"/>
      <c r="B108" s="26"/>
      <c r="C108" s="26"/>
      <c r="D108" s="26"/>
      <c r="E108" s="11"/>
      <c r="F108" s="27"/>
    </row>
    <row r="109" spans="1:6" ht="14.25" customHeight="1">
      <c r="A109" s="26"/>
      <c r="B109" s="26"/>
      <c r="C109" s="26"/>
      <c r="D109" s="26"/>
      <c r="E109" s="11"/>
      <c r="F109" s="27"/>
    </row>
    <row r="110" spans="1:6" ht="14.25" customHeight="1">
      <c r="A110" s="28"/>
      <c r="B110" s="28"/>
      <c r="C110" s="26"/>
      <c r="D110" s="11"/>
      <c r="E110" s="11"/>
      <c r="F110" s="27"/>
    </row>
    <row r="111" spans="1:6" ht="14.25" customHeight="1">
      <c r="A111" s="29"/>
      <c r="B111" s="29"/>
      <c r="C111" s="29"/>
      <c r="D111" s="29"/>
      <c r="E111" s="11"/>
      <c r="F111" s="27"/>
    </row>
    <row r="112" spans="1:6" ht="14.25" customHeight="1">
      <c r="A112" s="30"/>
      <c r="B112" s="11"/>
      <c r="C112" s="11"/>
      <c r="D112" s="11"/>
      <c r="E112" s="11"/>
      <c r="F112" s="27"/>
    </row>
  </sheetData>
  <sheetProtection/>
  <mergeCells count="21">
    <mergeCell ref="A99:J99"/>
    <mergeCell ref="A14:H14"/>
    <mergeCell ref="A64:G64"/>
    <mergeCell ref="A25:H25"/>
    <mergeCell ref="A70:H70"/>
    <mergeCell ref="A54:H54"/>
    <mergeCell ref="A65:H65"/>
    <mergeCell ref="A58:H58"/>
    <mergeCell ref="A59:H59"/>
    <mergeCell ref="A85:H85"/>
    <mergeCell ref="D94:E94"/>
    <mergeCell ref="D68:E68"/>
    <mergeCell ref="A41:H41"/>
    <mergeCell ref="D69:E69"/>
    <mergeCell ref="A33:H33"/>
    <mergeCell ref="A26:A28"/>
    <mergeCell ref="A1:H1"/>
    <mergeCell ref="A2:H2"/>
    <mergeCell ref="A3:H3"/>
    <mergeCell ref="A7:H7"/>
    <mergeCell ref="A19:H19"/>
  </mergeCells>
  <printOptions/>
  <pageMargins left="0.75" right="0.75" top="0.52" bottom="1" header="0.5" footer="0.5"/>
  <pageSetup horizontalDpi="600" verticalDpi="600" orientation="portrait" paperSize="9" scale="85" r:id="rId1"/>
  <rowBreaks count="1" manualBreakCount="1">
    <brk id="5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J134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239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608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1</v>
      </c>
      <c r="E4" s="75" t="s">
        <v>796</v>
      </c>
      <c r="F4" s="68">
        <v>12</v>
      </c>
      <c r="G4" s="68" t="s">
        <v>4</v>
      </c>
      <c r="H4" s="68">
        <v>62460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62460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62000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674</v>
      </c>
      <c r="B8" s="68">
        <v>200</v>
      </c>
      <c r="C8" s="68" t="s">
        <v>3</v>
      </c>
      <c r="D8" s="68">
        <v>14</v>
      </c>
      <c r="E8" s="68" t="s">
        <v>5</v>
      </c>
      <c r="F8" s="68">
        <v>3</v>
      </c>
      <c r="G8" s="68" t="s">
        <v>2</v>
      </c>
      <c r="H8" s="68">
        <f>B8*D8*F8</f>
        <v>8400</v>
      </c>
    </row>
    <row r="9" spans="1:8" ht="14.25" customHeight="1">
      <c r="A9" s="6" t="s">
        <v>681</v>
      </c>
      <c r="B9" s="68">
        <v>200</v>
      </c>
      <c r="C9" s="68" t="s">
        <v>3</v>
      </c>
      <c r="D9" s="68">
        <v>5</v>
      </c>
      <c r="E9" s="68" t="s">
        <v>5</v>
      </c>
      <c r="F9" s="68">
        <v>1</v>
      </c>
      <c r="G9" s="68" t="s">
        <v>2</v>
      </c>
      <c r="H9" s="68">
        <f>B9*D9*F9</f>
        <v>1000</v>
      </c>
    </row>
    <row r="10" spans="1:8" ht="14.25" customHeight="1">
      <c r="A10" s="6" t="s">
        <v>675</v>
      </c>
      <c r="B10" s="68">
        <v>200</v>
      </c>
      <c r="C10" s="68" t="s">
        <v>3</v>
      </c>
      <c r="D10" s="68">
        <v>14</v>
      </c>
      <c r="E10" s="68" t="s">
        <v>5</v>
      </c>
      <c r="F10" s="68">
        <v>3</v>
      </c>
      <c r="G10" s="68" t="s">
        <v>2</v>
      </c>
      <c r="H10" s="68">
        <f>B10*D10*F10</f>
        <v>8400</v>
      </c>
    </row>
    <row r="11" spans="1:8" ht="21.75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H8+H10+H11+H9</f>
        <v>19200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19000</v>
      </c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18863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18863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19000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81323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75" t="s">
        <v>617</v>
      </c>
      <c r="B20" s="68">
        <v>48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48</v>
      </c>
    </row>
    <row r="21" spans="1:8" ht="14.25" customHeight="1">
      <c r="A21" s="6" t="s">
        <v>618</v>
      </c>
      <c r="B21" s="68">
        <v>48</v>
      </c>
      <c r="C21" s="68" t="s">
        <v>3</v>
      </c>
      <c r="D21" s="68">
        <v>3</v>
      </c>
      <c r="E21" s="68" t="s">
        <v>5</v>
      </c>
      <c r="F21" s="68">
        <v>3</v>
      </c>
      <c r="G21" s="68" t="s">
        <v>2</v>
      </c>
      <c r="H21" s="68">
        <f>B21*D21*F21</f>
        <v>432</v>
      </c>
    </row>
    <row r="22" spans="1:8" ht="14.25" customHeight="1">
      <c r="A22" s="6" t="s">
        <v>619</v>
      </c>
      <c r="B22" s="68">
        <v>48</v>
      </c>
      <c r="C22" s="68" t="s">
        <v>3</v>
      </c>
      <c r="D22" s="68">
        <v>4</v>
      </c>
      <c r="E22" s="68" t="s">
        <v>5</v>
      </c>
      <c r="F22" s="68">
        <v>1</v>
      </c>
      <c r="G22" s="68" t="s">
        <v>2</v>
      </c>
      <c r="H22" s="68">
        <f>B22*D22</f>
        <v>192</v>
      </c>
    </row>
    <row r="23" spans="1:8" ht="23.25" customHeight="1">
      <c r="A23" s="6" t="s">
        <v>686</v>
      </c>
      <c r="B23" s="68">
        <v>48</v>
      </c>
      <c r="C23" s="68" t="s">
        <v>3</v>
      </c>
      <c r="D23" s="68">
        <v>1</v>
      </c>
      <c r="E23" s="68" t="s">
        <v>5</v>
      </c>
      <c r="F23" s="68">
        <v>1</v>
      </c>
      <c r="G23" s="68" t="s">
        <v>2</v>
      </c>
      <c r="H23" s="68">
        <f>B23</f>
        <v>48</v>
      </c>
    </row>
    <row r="24" spans="1:8" ht="14.25" customHeight="1">
      <c r="A24" s="6" t="s">
        <v>684</v>
      </c>
      <c r="B24" s="68">
        <v>400</v>
      </c>
      <c r="C24" s="68" t="s">
        <v>3</v>
      </c>
      <c r="D24" s="68">
        <v>2</v>
      </c>
      <c r="E24" s="68" t="s">
        <v>7</v>
      </c>
      <c r="F24" s="68">
        <v>1</v>
      </c>
      <c r="G24" s="68" t="s">
        <v>2</v>
      </c>
      <c r="H24" s="68">
        <f>B24*D24</f>
        <v>800</v>
      </c>
    </row>
    <row r="25" spans="1:8" ht="14.25" customHeight="1">
      <c r="A25" s="2" t="s">
        <v>616</v>
      </c>
      <c r="B25" s="68"/>
      <c r="C25" s="68"/>
      <c r="D25" s="68"/>
      <c r="E25" s="68"/>
      <c r="F25" s="68"/>
      <c r="G25" s="68"/>
      <c r="H25" s="84">
        <f>H20+H24+H21+H22+H23</f>
        <v>1520</v>
      </c>
    </row>
    <row r="26" spans="1:8" ht="14.25" customHeight="1">
      <c r="A26" s="2" t="s">
        <v>256</v>
      </c>
      <c r="B26" s="68"/>
      <c r="C26" s="68"/>
      <c r="D26" s="68"/>
      <c r="E26" s="68"/>
      <c r="F26" s="68"/>
      <c r="G26" s="68"/>
      <c r="H26" s="84">
        <v>1000</v>
      </c>
    </row>
    <row r="27" spans="1:8" s="10" customFormat="1" ht="12">
      <c r="A27" s="282" t="s">
        <v>8</v>
      </c>
      <c r="B27" s="283"/>
      <c r="C27" s="283"/>
      <c r="D27" s="283"/>
      <c r="E27" s="283"/>
      <c r="F27" s="283"/>
      <c r="G27" s="283"/>
      <c r="H27" s="308"/>
    </row>
    <row r="28" spans="1:8" s="10" customFormat="1" ht="14.25" customHeight="1">
      <c r="A28" s="285" t="s">
        <v>9</v>
      </c>
      <c r="B28" s="8">
        <v>223.6</v>
      </c>
      <c r="C28" s="8" t="s">
        <v>10</v>
      </c>
      <c r="D28" s="69">
        <v>1450.47</v>
      </c>
      <c r="E28" s="7" t="s">
        <v>3</v>
      </c>
      <c r="F28" s="8"/>
      <c r="G28" s="8"/>
      <c r="H28" s="9">
        <f>B28*D28</f>
        <v>324325.092</v>
      </c>
    </row>
    <row r="29" spans="1:8" s="10" customFormat="1" ht="14.25" customHeight="1">
      <c r="A29" s="286"/>
      <c r="B29" s="8">
        <v>167.9</v>
      </c>
      <c r="C29" s="8" t="s">
        <v>10</v>
      </c>
      <c r="D29" s="61">
        <v>1623.8</v>
      </c>
      <c r="E29" s="7" t="s">
        <v>3</v>
      </c>
      <c r="F29" s="8"/>
      <c r="G29" s="8"/>
      <c r="H29" s="7">
        <f>B29*D29</f>
        <v>272636</v>
      </c>
    </row>
    <row r="30" spans="1:8" s="10" customFormat="1" ht="14.25" customHeight="1">
      <c r="A30" s="287"/>
      <c r="B30" s="3">
        <f>B28+B29</f>
        <v>391.5</v>
      </c>
      <c r="C30" s="8" t="s">
        <v>10</v>
      </c>
      <c r="D30" s="8"/>
      <c r="E30" s="7" t="s">
        <v>3</v>
      </c>
      <c r="F30" s="8"/>
      <c r="G30" s="8"/>
      <c r="H30" s="106">
        <f>H28+H29</f>
        <v>596961.1</v>
      </c>
    </row>
    <row r="31" spans="1:8" s="10" customFormat="1" ht="14.25" customHeight="1">
      <c r="A31" s="285" t="s">
        <v>690</v>
      </c>
      <c r="B31" s="8">
        <v>62</v>
      </c>
      <c r="C31" s="8" t="s">
        <v>12</v>
      </c>
      <c r="D31" s="69">
        <v>26.62</v>
      </c>
      <c r="E31" s="7" t="s">
        <v>3</v>
      </c>
      <c r="F31" s="8"/>
      <c r="G31" s="8"/>
      <c r="H31" s="9">
        <f>B31*D31</f>
        <v>1650.44</v>
      </c>
    </row>
    <row r="32" spans="1:8" s="10" customFormat="1" ht="14.25" customHeight="1">
      <c r="A32" s="286"/>
      <c r="B32" s="8">
        <v>63</v>
      </c>
      <c r="C32" s="8"/>
      <c r="D32" s="72">
        <v>28.89</v>
      </c>
      <c r="E32" s="7"/>
      <c r="F32" s="8"/>
      <c r="G32" s="8"/>
      <c r="H32" s="8">
        <f>B32*D32</f>
        <v>1820.07</v>
      </c>
    </row>
    <row r="33" spans="1:8" s="10" customFormat="1" ht="15.75" customHeight="1">
      <c r="A33" s="287"/>
      <c r="B33" s="3">
        <f>B31+B32</f>
        <v>125</v>
      </c>
      <c r="C33" s="8"/>
      <c r="D33" s="69"/>
      <c r="E33" s="7"/>
      <c r="F33" s="8"/>
      <c r="G33" s="8"/>
      <c r="H33" s="4">
        <f>H31+H32</f>
        <v>3471</v>
      </c>
    </row>
    <row r="34" spans="1:8" s="10" customFormat="1" ht="14.25" customHeight="1">
      <c r="A34" s="6" t="s">
        <v>13</v>
      </c>
      <c r="B34" s="7">
        <v>14581</v>
      </c>
      <c r="C34" s="8" t="s">
        <v>14</v>
      </c>
      <c r="D34" s="8">
        <v>6.4</v>
      </c>
      <c r="E34" s="7" t="s">
        <v>3</v>
      </c>
      <c r="F34" s="8"/>
      <c r="G34" s="8"/>
      <c r="H34" s="9">
        <f>B34*D34</f>
        <v>93318.4</v>
      </c>
    </row>
    <row r="35" spans="1:8" s="10" customFormat="1" ht="14.25" customHeight="1">
      <c r="A35" s="6" t="s">
        <v>15</v>
      </c>
      <c r="B35" s="7">
        <v>8</v>
      </c>
      <c r="C35" s="8" t="s">
        <v>48</v>
      </c>
      <c r="D35" s="8">
        <v>976.35</v>
      </c>
      <c r="E35" s="7" t="s">
        <v>3</v>
      </c>
      <c r="F35" s="8"/>
      <c r="G35" s="8"/>
      <c r="H35" s="9">
        <f>B35*D35</f>
        <v>7810.8</v>
      </c>
    </row>
    <row r="36" spans="1:8" s="10" customFormat="1" ht="14.25" customHeight="1">
      <c r="A36" s="2" t="s">
        <v>0</v>
      </c>
      <c r="B36" s="3"/>
      <c r="C36" s="3"/>
      <c r="D36" s="4"/>
      <c r="E36" s="4"/>
      <c r="F36" s="3"/>
      <c r="G36" s="3"/>
      <c r="H36" s="4">
        <f>H30+H33+H34+H35</f>
        <v>701561</v>
      </c>
    </row>
    <row r="37" spans="1:8" s="10" customFormat="1" ht="14.25" customHeight="1">
      <c r="A37" s="2" t="s">
        <v>256</v>
      </c>
      <c r="B37" s="3"/>
      <c r="C37" s="3"/>
      <c r="D37" s="4"/>
      <c r="E37" s="4"/>
      <c r="F37" s="3"/>
      <c r="G37" s="3"/>
      <c r="H37" s="4">
        <v>702000</v>
      </c>
    </row>
    <row r="38" spans="1:8" s="10" customFormat="1" ht="14.25" customHeight="1">
      <c r="A38" s="282" t="s">
        <v>58</v>
      </c>
      <c r="B38" s="284"/>
      <c r="C38" s="284"/>
      <c r="D38" s="284"/>
      <c r="E38" s="284"/>
      <c r="F38" s="284"/>
      <c r="G38" s="284"/>
      <c r="H38" s="309"/>
    </row>
    <row r="39" spans="1:8" s="10" customFormat="1" ht="14.25" customHeight="1">
      <c r="A39" s="9" t="s">
        <v>16</v>
      </c>
      <c r="B39" s="12">
        <v>1500</v>
      </c>
      <c r="C39" s="12" t="s">
        <v>17</v>
      </c>
      <c r="D39" s="12">
        <v>0.7873</v>
      </c>
      <c r="E39" s="12" t="s">
        <v>3</v>
      </c>
      <c r="F39" s="12">
        <v>12</v>
      </c>
      <c r="G39" s="12" t="s">
        <v>4</v>
      </c>
      <c r="H39" s="13">
        <f>B39*D39*F39</f>
        <v>14171</v>
      </c>
    </row>
    <row r="40" spans="1:8" s="10" customFormat="1" ht="14.25" customHeight="1">
      <c r="A40" s="9" t="s">
        <v>18</v>
      </c>
      <c r="B40" s="5"/>
      <c r="C40" s="5"/>
      <c r="D40" s="12">
        <v>1458</v>
      </c>
      <c r="E40" s="12" t="s">
        <v>3</v>
      </c>
      <c r="F40" s="12">
        <v>12</v>
      </c>
      <c r="G40" s="12" t="s">
        <v>4</v>
      </c>
      <c r="H40" s="13">
        <f>D40*F40</f>
        <v>17496</v>
      </c>
    </row>
    <row r="41" spans="1:8" s="10" customFormat="1" ht="14.25" customHeight="1">
      <c r="A41" s="6" t="s">
        <v>32</v>
      </c>
      <c r="B41" s="12"/>
      <c r="C41" s="12"/>
      <c r="D41" s="12">
        <v>8000</v>
      </c>
      <c r="E41" s="12" t="s">
        <v>3</v>
      </c>
      <c r="F41" s="12"/>
      <c r="G41" s="12"/>
      <c r="H41" s="12">
        <v>8000</v>
      </c>
    </row>
    <row r="42" spans="1:8" s="10" customFormat="1" ht="14.25" customHeight="1">
      <c r="A42" s="6" t="s">
        <v>646</v>
      </c>
      <c r="B42" s="12"/>
      <c r="C42" s="12"/>
      <c r="D42" s="12">
        <v>1200</v>
      </c>
      <c r="E42" s="12" t="s">
        <v>3</v>
      </c>
      <c r="F42" s="12">
        <v>12</v>
      </c>
      <c r="G42" s="12" t="s">
        <v>4</v>
      </c>
      <c r="H42" s="12">
        <f>D42*F42</f>
        <v>14400</v>
      </c>
    </row>
    <row r="43" spans="1:8" s="10" customFormat="1" ht="14.25" customHeight="1">
      <c r="A43" s="6" t="s">
        <v>657</v>
      </c>
      <c r="B43" s="12"/>
      <c r="C43" s="12"/>
      <c r="D43" s="12">
        <v>3300</v>
      </c>
      <c r="E43" s="12" t="s">
        <v>3</v>
      </c>
      <c r="F43" s="12">
        <v>12</v>
      </c>
      <c r="G43" s="12" t="s">
        <v>4</v>
      </c>
      <c r="H43" s="12">
        <f>D43*F43</f>
        <v>39600</v>
      </c>
    </row>
    <row r="44" spans="1:8" s="10" customFormat="1" ht="23.25" customHeight="1">
      <c r="A44" s="6" t="s">
        <v>554</v>
      </c>
      <c r="B44" s="12"/>
      <c r="C44" s="12"/>
      <c r="D44" s="12">
        <v>1500</v>
      </c>
      <c r="E44" s="12" t="s">
        <v>3</v>
      </c>
      <c r="F44" s="12">
        <v>12</v>
      </c>
      <c r="G44" s="12" t="s">
        <v>4</v>
      </c>
      <c r="H44" s="12">
        <f>D44*F44</f>
        <v>18000</v>
      </c>
    </row>
    <row r="45" spans="1:8" s="10" customFormat="1" ht="14.25" customHeight="1">
      <c r="A45" s="2" t="s">
        <v>0</v>
      </c>
      <c r="B45" s="3"/>
      <c r="C45" s="3"/>
      <c r="D45" s="4"/>
      <c r="E45" s="4"/>
      <c r="F45" s="3"/>
      <c r="G45" s="3"/>
      <c r="H45" s="4">
        <f>SUM(H39:H44)</f>
        <v>111667</v>
      </c>
    </row>
    <row r="46" spans="1:8" s="10" customFormat="1" ht="14.25" customHeight="1">
      <c r="A46" s="2" t="s">
        <v>256</v>
      </c>
      <c r="B46" s="3"/>
      <c r="C46" s="3"/>
      <c r="D46" s="4"/>
      <c r="E46" s="4"/>
      <c r="F46" s="3"/>
      <c r="G46" s="3"/>
      <c r="H46" s="4">
        <v>112000</v>
      </c>
    </row>
    <row r="47" spans="1:8" s="10" customFormat="1" ht="14.25" customHeight="1">
      <c r="A47" s="282" t="s">
        <v>59</v>
      </c>
      <c r="B47" s="298"/>
      <c r="C47" s="298"/>
      <c r="D47" s="298"/>
      <c r="E47" s="298"/>
      <c r="F47" s="298"/>
      <c r="G47" s="298"/>
      <c r="H47" s="312"/>
    </row>
    <row r="48" spans="1:8" s="10" customFormat="1" ht="22.5" customHeight="1">
      <c r="A48" s="6" t="s">
        <v>36</v>
      </c>
      <c r="B48" s="7">
        <v>17</v>
      </c>
      <c r="C48" s="7" t="s">
        <v>2</v>
      </c>
      <c r="D48" s="9">
        <v>100</v>
      </c>
      <c r="E48" s="9" t="s">
        <v>63</v>
      </c>
      <c r="F48" s="7"/>
      <c r="G48" s="7"/>
      <c r="H48" s="9">
        <f>B48*D48</f>
        <v>1700</v>
      </c>
    </row>
    <row r="49" spans="1:8" s="10" customFormat="1" ht="14.25" customHeight="1">
      <c r="A49" s="6" t="s">
        <v>35</v>
      </c>
      <c r="B49" s="7">
        <v>2</v>
      </c>
      <c r="C49" s="7" t="s">
        <v>2</v>
      </c>
      <c r="D49" s="7">
        <v>350</v>
      </c>
      <c r="E49" s="8" t="s">
        <v>3</v>
      </c>
      <c r="F49" s="8"/>
      <c r="G49" s="8"/>
      <c r="H49" s="9">
        <f>B49*D49</f>
        <v>700</v>
      </c>
    </row>
    <row r="50" spans="1:8" s="10" customFormat="1" ht="24" customHeight="1">
      <c r="A50" s="6" t="s">
        <v>73</v>
      </c>
      <c r="B50" s="7"/>
      <c r="C50" s="7"/>
      <c r="D50" s="7"/>
      <c r="E50" s="8"/>
      <c r="F50" s="8"/>
      <c r="G50" s="8"/>
      <c r="H50" s="9">
        <v>11000</v>
      </c>
    </row>
    <row r="51" spans="1:8" s="10" customFormat="1" ht="14.25" customHeight="1">
      <c r="A51" s="6" t="s">
        <v>625</v>
      </c>
      <c r="B51" s="7">
        <v>1</v>
      </c>
      <c r="C51" s="7" t="s">
        <v>2</v>
      </c>
      <c r="D51" s="7">
        <v>1000</v>
      </c>
      <c r="E51" s="8" t="s">
        <v>3</v>
      </c>
      <c r="F51" s="8"/>
      <c r="G51" s="8"/>
      <c r="H51" s="9">
        <f aca="true" t="shared" si="0" ref="H51:H56">B51*D51</f>
        <v>1000</v>
      </c>
    </row>
    <row r="52" spans="1:8" s="10" customFormat="1" ht="16.5" customHeight="1">
      <c r="A52" s="6" t="s">
        <v>716</v>
      </c>
      <c r="B52" s="7">
        <v>1</v>
      </c>
      <c r="C52" s="7" t="s">
        <v>2</v>
      </c>
      <c r="D52" s="7">
        <v>5150</v>
      </c>
      <c r="E52" s="8" t="s">
        <v>3</v>
      </c>
      <c r="F52" s="8"/>
      <c r="G52" s="8"/>
      <c r="H52" s="9">
        <f t="shared" si="0"/>
        <v>5150</v>
      </c>
    </row>
    <row r="53" spans="1:8" s="10" customFormat="1" ht="23.25" customHeight="1">
      <c r="A53" s="6" t="s">
        <v>626</v>
      </c>
      <c r="B53" s="7">
        <v>1</v>
      </c>
      <c r="C53" s="8" t="s">
        <v>2</v>
      </c>
      <c r="D53" s="7">
        <v>500</v>
      </c>
      <c r="E53" s="8" t="s">
        <v>3</v>
      </c>
      <c r="F53" s="8"/>
      <c r="G53" s="8"/>
      <c r="H53" s="9">
        <f t="shared" si="0"/>
        <v>500</v>
      </c>
    </row>
    <row r="54" spans="1:8" s="10" customFormat="1" ht="14.25" customHeight="1">
      <c r="A54" s="6" t="s">
        <v>628</v>
      </c>
      <c r="B54" s="7">
        <v>3</v>
      </c>
      <c r="C54" s="8" t="s">
        <v>2</v>
      </c>
      <c r="D54" s="7">
        <v>1000</v>
      </c>
      <c r="E54" s="8" t="s">
        <v>3</v>
      </c>
      <c r="F54" s="8"/>
      <c r="G54" s="8"/>
      <c r="H54" s="9">
        <f t="shared" si="0"/>
        <v>3000</v>
      </c>
    </row>
    <row r="55" spans="1:8" s="10" customFormat="1" ht="25.5" customHeight="1">
      <c r="A55" s="6" t="s">
        <v>720</v>
      </c>
      <c r="B55" s="7">
        <v>1</v>
      </c>
      <c r="C55" s="8" t="s">
        <v>2</v>
      </c>
      <c r="D55" s="7">
        <v>2700</v>
      </c>
      <c r="E55" s="8" t="s">
        <v>3</v>
      </c>
      <c r="F55" s="8"/>
      <c r="G55" s="8"/>
      <c r="H55" s="9">
        <f t="shared" si="0"/>
        <v>2700</v>
      </c>
    </row>
    <row r="56" spans="1:8" ht="14.25" customHeight="1">
      <c r="A56" s="6" t="s">
        <v>723</v>
      </c>
      <c r="B56" s="7">
        <v>1</v>
      </c>
      <c r="C56" s="8" t="s">
        <v>2</v>
      </c>
      <c r="D56" s="7">
        <v>2880</v>
      </c>
      <c r="E56" s="8" t="s">
        <v>3</v>
      </c>
      <c r="F56" s="8"/>
      <c r="G56" s="8"/>
      <c r="H56" s="9">
        <f t="shared" si="0"/>
        <v>2880</v>
      </c>
    </row>
    <row r="57" spans="1:8" ht="12">
      <c r="A57" s="6" t="s">
        <v>728</v>
      </c>
      <c r="B57" s="7">
        <v>1</v>
      </c>
      <c r="C57" s="8" t="s">
        <v>2</v>
      </c>
      <c r="D57" s="7">
        <v>600</v>
      </c>
      <c r="E57" s="8" t="s">
        <v>3</v>
      </c>
      <c r="F57" s="1">
        <v>4</v>
      </c>
      <c r="G57" s="8" t="s">
        <v>5</v>
      </c>
      <c r="H57" s="9">
        <f>B57*D57*F57</f>
        <v>2400</v>
      </c>
    </row>
    <row r="58" spans="1:8" ht="14.25" customHeight="1">
      <c r="A58" s="2" t="s">
        <v>0</v>
      </c>
      <c r="B58" s="3"/>
      <c r="C58" s="3"/>
      <c r="D58" s="4"/>
      <c r="E58" s="4"/>
      <c r="F58" s="3"/>
      <c r="G58" s="3"/>
      <c r="H58" s="4">
        <f>SUM(H48:H57)</f>
        <v>31030</v>
      </c>
    </row>
    <row r="59" spans="1:8" ht="14.25" customHeight="1">
      <c r="A59" s="2" t="s">
        <v>256</v>
      </c>
      <c r="B59" s="3"/>
      <c r="C59" s="3"/>
      <c r="D59" s="4"/>
      <c r="E59" s="4"/>
      <c r="F59" s="3"/>
      <c r="G59" s="3"/>
      <c r="H59" s="4">
        <v>31000</v>
      </c>
    </row>
    <row r="60" spans="1:8" ht="14.25" customHeight="1">
      <c r="A60" s="282" t="s">
        <v>19</v>
      </c>
      <c r="B60" s="283"/>
      <c r="C60" s="283"/>
      <c r="D60" s="283"/>
      <c r="E60" s="283"/>
      <c r="F60" s="283"/>
      <c r="G60" s="283"/>
      <c r="H60" s="283"/>
    </row>
    <row r="61" spans="1:8" s="10" customFormat="1" ht="27.75" customHeight="1">
      <c r="A61" s="6" t="s">
        <v>257</v>
      </c>
      <c r="B61" s="8">
        <v>4</v>
      </c>
      <c r="C61" s="7" t="s">
        <v>20</v>
      </c>
      <c r="D61" s="7"/>
      <c r="E61" s="7"/>
      <c r="F61" s="8">
        <v>153.6</v>
      </c>
      <c r="G61" s="8" t="s">
        <v>3</v>
      </c>
      <c r="H61" s="7">
        <f>B61*F61</f>
        <v>614</v>
      </c>
    </row>
    <row r="62" spans="1:8" ht="14.25" customHeight="1">
      <c r="A62" s="2" t="s">
        <v>0</v>
      </c>
      <c r="B62" s="4"/>
      <c r="C62" s="4"/>
      <c r="D62" s="4"/>
      <c r="E62" s="4"/>
      <c r="F62" s="3"/>
      <c r="G62" s="3"/>
      <c r="H62" s="4">
        <f>SUM(H61:H61)</f>
        <v>614</v>
      </c>
    </row>
    <row r="63" spans="1:8" ht="14.25" customHeight="1">
      <c r="A63" s="2" t="s">
        <v>256</v>
      </c>
      <c r="B63" s="4"/>
      <c r="C63" s="4"/>
      <c r="D63" s="4"/>
      <c r="E63" s="4"/>
      <c r="F63" s="3"/>
      <c r="G63" s="3"/>
      <c r="H63" s="4">
        <v>1000</v>
      </c>
    </row>
    <row r="64" spans="1:8" ht="14.25" customHeight="1">
      <c r="A64" s="300" t="s">
        <v>21</v>
      </c>
      <c r="B64" s="300"/>
      <c r="C64" s="300"/>
      <c r="D64" s="300"/>
      <c r="E64" s="300"/>
      <c r="F64" s="300"/>
      <c r="G64" s="300"/>
      <c r="H64" s="300"/>
    </row>
    <row r="65" spans="1:8" ht="14.25" customHeight="1">
      <c r="A65" s="297" t="s">
        <v>22</v>
      </c>
      <c r="B65" s="306"/>
      <c r="C65" s="306"/>
      <c r="D65" s="306"/>
      <c r="E65" s="306"/>
      <c r="F65" s="306"/>
      <c r="G65" s="306"/>
      <c r="H65" s="313"/>
    </row>
    <row r="66" spans="1:8" ht="14.25" customHeight="1">
      <c r="A66" s="2" t="s">
        <v>38</v>
      </c>
      <c r="B66" s="7"/>
      <c r="C66" s="7"/>
      <c r="D66" s="15"/>
      <c r="E66" s="12"/>
      <c r="F66" s="16"/>
      <c r="G66" s="8"/>
      <c r="H66" s="9"/>
    </row>
    <row r="67" spans="1:8" ht="14.25" customHeight="1">
      <c r="A67" s="6" t="s">
        <v>75</v>
      </c>
      <c r="B67" s="7">
        <v>67</v>
      </c>
      <c r="C67" s="7" t="s">
        <v>2</v>
      </c>
      <c r="D67" s="15">
        <v>153</v>
      </c>
      <c r="E67" s="12" t="s">
        <v>77</v>
      </c>
      <c r="F67" s="16">
        <v>5.45</v>
      </c>
      <c r="G67" s="8" t="s">
        <v>3</v>
      </c>
      <c r="H67" s="7">
        <f>B67*D67*F67</f>
        <v>55868</v>
      </c>
    </row>
    <row r="68" spans="1:8" ht="14.25" customHeight="1">
      <c r="A68" s="17" t="s">
        <v>81</v>
      </c>
      <c r="B68" s="7">
        <v>14</v>
      </c>
      <c r="C68" s="7" t="s">
        <v>2</v>
      </c>
      <c r="D68" s="15">
        <v>153</v>
      </c>
      <c r="E68" s="12" t="s">
        <v>23</v>
      </c>
      <c r="F68" s="16">
        <v>17</v>
      </c>
      <c r="G68" s="8" t="s">
        <v>3</v>
      </c>
      <c r="H68" s="9">
        <f>B68*D68*F68</f>
        <v>36414</v>
      </c>
    </row>
    <row r="69" spans="1:8" ht="14.25" customHeight="1">
      <c r="A69" s="17" t="s">
        <v>739</v>
      </c>
      <c r="B69" s="7">
        <v>5</v>
      </c>
      <c r="C69" s="7" t="s">
        <v>2</v>
      </c>
      <c r="D69" s="15">
        <v>68</v>
      </c>
      <c r="E69" s="12" t="s">
        <v>23</v>
      </c>
      <c r="F69" s="16">
        <v>17</v>
      </c>
      <c r="G69" s="8" t="s">
        <v>3</v>
      </c>
      <c r="H69" s="9">
        <f>B69*D69*F69</f>
        <v>5780</v>
      </c>
    </row>
    <row r="70" spans="1:8" ht="14.25" customHeight="1">
      <c r="A70" s="294" t="s">
        <v>41</v>
      </c>
      <c r="B70" s="295"/>
      <c r="C70" s="295"/>
      <c r="D70" s="295"/>
      <c r="E70" s="295"/>
      <c r="F70" s="295"/>
      <c r="G70" s="296"/>
      <c r="H70" s="4">
        <f>SUM(H67:H69)</f>
        <v>98062</v>
      </c>
    </row>
    <row r="71" spans="1:8" ht="14.25" customHeight="1">
      <c r="A71" s="297" t="s">
        <v>43</v>
      </c>
      <c r="B71" s="298"/>
      <c r="C71" s="298"/>
      <c r="D71" s="298"/>
      <c r="E71" s="298"/>
      <c r="F71" s="298"/>
      <c r="G71" s="298"/>
      <c r="H71" s="312"/>
    </row>
    <row r="72" spans="1:8" ht="14.25" customHeight="1">
      <c r="A72" s="1" t="s">
        <v>45</v>
      </c>
      <c r="B72" s="32">
        <v>67</v>
      </c>
      <c r="C72" s="33" t="s">
        <v>2</v>
      </c>
      <c r="D72" s="32">
        <v>0.07</v>
      </c>
      <c r="E72" s="33" t="s">
        <v>44</v>
      </c>
      <c r="F72" s="32">
        <v>120</v>
      </c>
      <c r="G72" s="8" t="s">
        <v>5</v>
      </c>
      <c r="H72" s="8">
        <f>B72*D72*F72</f>
        <v>562.8</v>
      </c>
    </row>
    <row r="73" spans="1:8" ht="14.25" customHeight="1">
      <c r="A73" s="2" t="s">
        <v>50</v>
      </c>
      <c r="B73" s="34">
        <f>H72</f>
        <v>562.8</v>
      </c>
      <c r="C73" s="33" t="s">
        <v>44</v>
      </c>
      <c r="D73" s="34">
        <v>2.5</v>
      </c>
      <c r="E73" s="33" t="s">
        <v>44</v>
      </c>
      <c r="F73" s="34">
        <v>4.5</v>
      </c>
      <c r="G73" s="8" t="s">
        <v>3</v>
      </c>
      <c r="H73" s="4">
        <f>B73/D73*F73</f>
        <v>1013</v>
      </c>
    </row>
    <row r="74" spans="1:8" ht="14.25" customHeight="1">
      <c r="A74" s="2" t="s">
        <v>24</v>
      </c>
      <c r="B74" s="4" t="s">
        <v>25</v>
      </c>
      <c r="C74" s="4"/>
      <c r="D74" s="314" t="s">
        <v>26</v>
      </c>
      <c r="E74" s="315"/>
      <c r="F74" s="19" t="s">
        <v>27</v>
      </c>
      <c r="G74" s="3"/>
      <c r="H74" s="5" t="s">
        <v>28</v>
      </c>
    </row>
    <row r="75" spans="1:8" ht="14.25" customHeight="1">
      <c r="A75" s="297" t="s">
        <v>30</v>
      </c>
      <c r="B75" s="298"/>
      <c r="C75" s="298"/>
      <c r="D75" s="298"/>
      <c r="E75" s="298"/>
      <c r="F75" s="298"/>
      <c r="G75" s="298"/>
      <c r="H75" s="312"/>
    </row>
    <row r="76" spans="1:8" ht="14.25" customHeight="1">
      <c r="A76" s="6" t="s">
        <v>280</v>
      </c>
      <c r="B76" s="32">
        <v>8</v>
      </c>
      <c r="C76" s="33" t="s">
        <v>6</v>
      </c>
      <c r="D76" s="32"/>
      <c r="E76" s="32"/>
      <c r="F76" s="32">
        <v>210</v>
      </c>
      <c r="G76" s="33" t="s">
        <v>3</v>
      </c>
      <c r="H76" s="32">
        <f>B76*F76</f>
        <v>1680</v>
      </c>
    </row>
    <row r="77" spans="1:8" ht="14.25" customHeight="1">
      <c r="A77" s="6" t="s">
        <v>157</v>
      </c>
      <c r="B77" s="32">
        <v>25</v>
      </c>
      <c r="C77" s="33" t="s">
        <v>6</v>
      </c>
      <c r="D77" s="32">
        <v>9</v>
      </c>
      <c r="E77" s="32" t="s">
        <v>4</v>
      </c>
      <c r="F77" s="32">
        <v>8</v>
      </c>
      <c r="G77" s="33" t="s">
        <v>3</v>
      </c>
      <c r="H77" s="32">
        <f>B77*D77*F77</f>
        <v>1800</v>
      </c>
    </row>
    <row r="78" spans="1:8" ht="14.25" customHeight="1">
      <c r="A78" s="6" t="s">
        <v>123</v>
      </c>
      <c r="B78" s="32">
        <v>1</v>
      </c>
      <c r="C78" s="33" t="s">
        <v>6</v>
      </c>
      <c r="D78" s="32">
        <v>9</v>
      </c>
      <c r="E78" s="32" t="s">
        <v>4</v>
      </c>
      <c r="F78" s="32">
        <v>12</v>
      </c>
      <c r="G78" s="33" t="s">
        <v>3</v>
      </c>
      <c r="H78" s="32">
        <f>B78*D78*F78</f>
        <v>108</v>
      </c>
    </row>
    <row r="79" spans="1:8" ht="14.25" customHeight="1">
      <c r="A79" s="6" t="s">
        <v>107</v>
      </c>
      <c r="B79" s="32">
        <v>1</v>
      </c>
      <c r="C79" s="33" t="s">
        <v>6</v>
      </c>
      <c r="D79" s="32"/>
      <c r="E79" s="32"/>
      <c r="F79" s="32">
        <v>502</v>
      </c>
      <c r="G79" s="33" t="s">
        <v>3</v>
      </c>
      <c r="H79" s="32">
        <f>B79*F79</f>
        <v>502</v>
      </c>
    </row>
    <row r="80" spans="1:8" ht="14.25" customHeight="1">
      <c r="A80" s="6" t="s">
        <v>47</v>
      </c>
      <c r="B80" s="32">
        <v>1</v>
      </c>
      <c r="C80" s="33" t="s">
        <v>6</v>
      </c>
      <c r="D80" s="32"/>
      <c r="E80" s="32"/>
      <c r="F80" s="32">
        <v>350</v>
      </c>
      <c r="G80" s="33" t="s">
        <v>3</v>
      </c>
      <c r="H80" s="32">
        <f>B80*F80</f>
        <v>350</v>
      </c>
    </row>
    <row r="81" spans="1:8" ht="14.25" customHeight="1">
      <c r="A81" s="6" t="s">
        <v>200</v>
      </c>
      <c r="B81" s="32">
        <v>1</v>
      </c>
      <c r="C81" s="33" t="s">
        <v>6</v>
      </c>
      <c r="D81" s="32">
        <v>9</v>
      </c>
      <c r="E81" s="32" t="s">
        <v>4</v>
      </c>
      <c r="F81" s="32">
        <v>33</v>
      </c>
      <c r="G81" s="33" t="s">
        <v>3</v>
      </c>
      <c r="H81" s="32">
        <f>B81*D81*F81</f>
        <v>297</v>
      </c>
    </row>
    <row r="82" spans="1:8" ht="14.25" customHeight="1">
      <c r="A82" s="6" t="s">
        <v>222</v>
      </c>
      <c r="B82" s="32">
        <v>2</v>
      </c>
      <c r="C82" s="33" t="s">
        <v>6</v>
      </c>
      <c r="D82" s="32">
        <v>9</v>
      </c>
      <c r="E82" s="33" t="s">
        <v>4</v>
      </c>
      <c r="F82" s="32">
        <v>35</v>
      </c>
      <c r="G82" s="33" t="s">
        <v>3</v>
      </c>
      <c r="H82" s="32">
        <f>B82*D82*F82</f>
        <v>630</v>
      </c>
    </row>
    <row r="83" spans="1:8" ht="14.25" customHeight="1">
      <c r="A83" s="6" t="s">
        <v>210</v>
      </c>
      <c r="B83" s="32">
        <v>1</v>
      </c>
      <c r="C83" s="33" t="s">
        <v>6</v>
      </c>
      <c r="D83" s="68">
        <v>9</v>
      </c>
      <c r="E83" s="33" t="s">
        <v>4</v>
      </c>
      <c r="F83" s="32">
        <v>28</v>
      </c>
      <c r="G83" s="33" t="s">
        <v>3</v>
      </c>
      <c r="H83" s="32">
        <f>B83*D83*F83</f>
        <v>252</v>
      </c>
    </row>
    <row r="84" spans="1:8" ht="14.25" customHeight="1">
      <c r="A84" s="6" t="s">
        <v>104</v>
      </c>
      <c r="B84" s="32">
        <v>50</v>
      </c>
      <c r="C84" s="33" t="s">
        <v>46</v>
      </c>
      <c r="D84" s="32">
        <v>9</v>
      </c>
      <c r="E84" s="33" t="s">
        <v>4</v>
      </c>
      <c r="F84" s="32">
        <v>35</v>
      </c>
      <c r="G84" s="33" t="s">
        <v>3</v>
      </c>
      <c r="H84" s="32">
        <f aca="true" t="shared" si="1" ref="H84:H99">B84*F84</f>
        <v>1750</v>
      </c>
    </row>
    <row r="85" spans="1:8" ht="14.25" customHeight="1">
      <c r="A85" s="6" t="s">
        <v>122</v>
      </c>
      <c r="B85" s="32">
        <v>4</v>
      </c>
      <c r="C85" s="33" t="s">
        <v>6</v>
      </c>
      <c r="D85" s="32">
        <v>9</v>
      </c>
      <c r="E85" s="33" t="s">
        <v>4</v>
      </c>
      <c r="F85" s="32">
        <v>8</v>
      </c>
      <c r="G85" s="33" t="s">
        <v>3</v>
      </c>
      <c r="H85" s="32">
        <f>B85*D85*F85</f>
        <v>288</v>
      </c>
    </row>
    <row r="86" spans="1:8" ht="14.25" customHeight="1">
      <c r="A86" s="6" t="s">
        <v>100</v>
      </c>
      <c r="B86" s="32">
        <v>5</v>
      </c>
      <c r="C86" s="33" t="s">
        <v>6</v>
      </c>
      <c r="D86" s="32">
        <v>9</v>
      </c>
      <c r="E86" s="33" t="s">
        <v>4</v>
      </c>
      <c r="F86" s="32">
        <v>9</v>
      </c>
      <c r="G86" s="33" t="s">
        <v>3</v>
      </c>
      <c r="H86" s="71">
        <f>B86*D86*F86</f>
        <v>405</v>
      </c>
    </row>
    <row r="87" spans="1:8" ht="14.25" customHeight="1">
      <c r="A87" s="6" t="s">
        <v>129</v>
      </c>
      <c r="B87" s="32">
        <v>4</v>
      </c>
      <c r="C87" s="33" t="s">
        <v>6</v>
      </c>
      <c r="D87" s="32"/>
      <c r="E87" s="33"/>
      <c r="F87" s="32">
        <v>65</v>
      </c>
      <c r="G87" s="33" t="s">
        <v>3</v>
      </c>
      <c r="H87" s="32">
        <f t="shared" si="1"/>
        <v>260</v>
      </c>
    </row>
    <row r="88" spans="1:8" ht="14.25" customHeight="1">
      <c r="A88" s="6" t="s">
        <v>97</v>
      </c>
      <c r="B88" s="32">
        <v>4</v>
      </c>
      <c r="C88" s="33" t="s">
        <v>6</v>
      </c>
      <c r="D88" s="32"/>
      <c r="E88" s="33"/>
      <c r="F88" s="32">
        <v>100</v>
      </c>
      <c r="G88" s="33" t="s">
        <v>3</v>
      </c>
      <c r="H88" s="32">
        <f t="shared" si="1"/>
        <v>400</v>
      </c>
    </row>
    <row r="89" spans="1:8" ht="14.25" customHeight="1">
      <c r="A89" s="6" t="s">
        <v>96</v>
      </c>
      <c r="B89" s="32">
        <v>2</v>
      </c>
      <c r="C89" s="33" t="s">
        <v>6</v>
      </c>
      <c r="D89" s="32"/>
      <c r="E89" s="33"/>
      <c r="F89" s="32">
        <v>100</v>
      </c>
      <c r="G89" s="33" t="s">
        <v>3</v>
      </c>
      <c r="H89" s="32">
        <f t="shared" si="1"/>
        <v>200</v>
      </c>
    </row>
    <row r="90" spans="1:8" ht="14.25" customHeight="1">
      <c r="A90" s="6" t="s">
        <v>133</v>
      </c>
      <c r="B90" s="32">
        <v>5</v>
      </c>
      <c r="C90" s="33" t="s">
        <v>6</v>
      </c>
      <c r="D90" s="32"/>
      <c r="E90" s="33"/>
      <c r="F90" s="32">
        <v>40</v>
      </c>
      <c r="G90" s="33" t="s">
        <v>3</v>
      </c>
      <c r="H90" s="32">
        <f t="shared" si="1"/>
        <v>200</v>
      </c>
    </row>
    <row r="91" spans="1:8" ht="14.25" customHeight="1">
      <c r="A91" s="6" t="s">
        <v>136</v>
      </c>
      <c r="B91" s="32">
        <v>6</v>
      </c>
      <c r="C91" s="33" t="s">
        <v>6</v>
      </c>
      <c r="D91" s="32"/>
      <c r="E91" s="33"/>
      <c r="F91" s="32">
        <v>40</v>
      </c>
      <c r="G91" s="33" t="s">
        <v>3</v>
      </c>
      <c r="H91" s="32">
        <f t="shared" si="1"/>
        <v>240</v>
      </c>
    </row>
    <row r="92" spans="1:8" ht="14.25" customHeight="1">
      <c r="A92" s="6" t="s">
        <v>281</v>
      </c>
      <c r="B92" s="32">
        <v>2</v>
      </c>
      <c r="C92" s="33" t="s">
        <v>6</v>
      </c>
      <c r="D92" s="32"/>
      <c r="E92" s="33"/>
      <c r="F92" s="32">
        <v>30</v>
      </c>
      <c r="G92" s="33" t="s">
        <v>3</v>
      </c>
      <c r="H92" s="32">
        <f t="shared" si="1"/>
        <v>60</v>
      </c>
    </row>
    <row r="93" spans="1:8" ht="14.25" customHeight="1">
      <c r="A93" s="6" t="s">
        <v>282</v>
      </c>
      <c r="B93" s="32">
        <v>2</v>
      </c>
      <c r="C93" s="33" t="s">
        <v>6</v>
      </c>
      <c r="D93" s="32"/>
      <c r="E93" s="33"/>
      <c r="F93" s="32">
        <v>50</v>
      </c>
      <c r="G93" s="33" t="s">
        <v>3</v>
      </c>
      <c r="H93" s="32">
        <f t="shared" si="1"/>
        <v>100</v>
      </c>
    </row>
    <row r="94" spans="1:8" ht="14.25" customHeight="1">
      <c r="A94" s="6" t="s">
        <v>285</v>
      </c>
      <c r="B94" s="32">
        <v>10</v>
      </c>
      <c r="C94" s="33" t="s">
        <v>6</v>
      </c>
      <c r="D94" s="32"/>
      <c r="E94" s="33"/>
      <c r="F94" s="32">
        <v>25</v>
      </c>
      <c r="G94" s="33" t="s">
        <v>3</v>
      </c>
      <c r="H94" s="32">
        <f t="shared" si="1"/>
        <v>250</v>
      </c>
    </row>
    <row r="95" spans="1:8" ht="14.25" customHeight="1">
      <c r="A95" s="6" t="s">
        <v>173</v>
      </c>
      <c r="B95" s="32">
        <v>5</v>
      </c>
      <c r="C95" s="33" t="s">
        <v>6</v>
      </c>
      <c r="D95" s="32"/>
      <c r="E95" s="33"/>
      <c r="F95" s="32">
        <v>30</v>
      </c>
      <c r="G95" s="33" t="s">
        <v>3</v>
      </c>
      <c r="H95" s="32">
        <f t="shared" si="1"/>
        <v>150</v>
      </c>
    </row>
    <row r="96" spans="1:8" ht="14.25" customHeight="1">
      <c r="A96" s="6" t="s">
        <v>283</v>
      </c>
      <c r="B96" s="32">
        <v>4</v>
      </c>
      <c r="C96" s="33" t="s">
        <v>6</v>
      </c>
      <c r="D96" s="32"/>
      <c r="E96" s="33"/>
      <c r="F96" s="32">
        <v>300</v>
      </c>
      <c r="G96" s="33" t="s">
        <v>3</v>
      </c>
      <c r="H96" s="32">
        <f t="shared" si="1"/>
        <v>1200</v>
      </c>
    </row>
    <row r="97" spans="1:8" ht="14.25" customHeight="1">
      <c r="A97" s="6" t="s">
        <v>284</v>
      </c>
      <c r="B97" s="32">
        <v>5</v>
      </c>
      <c r="C97" s="33" t="s">
        <v>6</v>
      </c>
      <c r="D97" s="32"/>
      <c r="E97" s="33"/>
      <c r="F97" s="32">
        <v>300</v>
      </c>
      <c r="G97" s="33" t="s">
        <v>3</v>
      </c>
      <c r="H97" s="32">
        <f t="shared" si="1"/>
        <v>1500</v>
      </c>
    </row>
    <row r="98" spans="1:8" ht="14.25" customHeight="1">
      <c r="A98" s="6" t="s">
        <v>242</v>
      </c>
      <c r="B98" s="32">
        <v>2</v>
      </c>
      <c r="C98" s="33" t="s">
        <v>6</v>
      </c>
      <c r="D98" s="32"/>
      <c r="E98" s="33"/>
      <c r="F98" s="32">
        <v>20</v>
      </c>
      <c r="G98" s="33" t="s">
        <v>3</v>
      </c>
      <c r="H98" s="32">
        <f t="shared" si="1"/>
        <v>40</v>
      </c>
    </row>
    <row r="99" spans="1:8" ht="14.25" customHeight="1">
      <c r="A99" s="6" t="s">
        <v>98</v>
      </c>
      <c r="B99" s="32">
        <v>50</v>
      </c>
      <c r="C99" s="33" t="s">
        <v>6</v>
      </c>
      <c r="D99" s="32"/>
      <c r="E99" s="33"/>
      <c r="F99" s="32">
        <v>30</v>
      </c>
      <c r="G99" s="33" t="s">
        <v>3</v>
      </c>
      <c r="H99" s="32">
        <f t="shared" si="1"/>
        <v>1500</v>
      </c>
    </row>
    <row r="100" spans="1:8" ht="14.25" customHeight="1">
      <c r="A100" s="2" t="s">
        <v>30</v>
      </c>
      <c r="B100" s="4"/>
      <c r="C100" s="4"/>
      <c r="D100" s="375"/>
      <c r="E100" s="376"/>
      <c r="F100" s="3"/>
      <c r="G100" s="3"/>
      <c r="H100" s="78">
        <f>SUM(H76:H99)</f>
        <v>14162</v>
      </c>
    </row>
    <row r="101" spans="1:8" ht="14.25" customHeight="1">
      <c r="A101" s="2" t="s">
        <v>256</v>
      </c>
      <c r="B101" s="7"/>
      <c r="C101" s="7"/>
      <c r="D101" s="40"/>
      <c r="E101" s="40"/>
      <c r="F101" s="8"/>
      <c r="G101" s="8"/>
      <c r="H101" s="5">
        <v>12000</v>
      </c>
    </row>
    <row r="102" spans="1:8" ht="14.25" customHeight="1">
      <c r="A102" s="297" t="s">
        <v>31</v>
      </c>
      <c r="B102" s="320"/>
      <c r="C102" s="320"/>
      <c r="D102" s="320"/>
      <c r="E102" s="320"/>
      <c r="F102" s="320"/>
      <c r="G102" s="320"/>
      <c r="H102" s="321"/>
    </row>
    <row r="103" spans="1:8" ht="14.25" customHeight="1">
      <c r="A103" s="6" t="s">
        <v>116</v>
      </c>
      <c r="B103" s="68">
        <v>3</v>
      </c>
      <c r="C103" s="6" t="s">
        <v>143</v>
      </c>
      <c r="D103" s="68"/>
      <c r="E103" s="6"/>
      <c r="F103" s="68">
        <v>300</v>
      </c>
      <c r="G103" s="6" t="s">
        <v>3</v>
      </c>
      <c r="H103" s="68">
        <f>B103*F103</f>
        <v>900</v>
      </c>
    </row>
    <row r="104" spans="1:8" ht="14.25" customHeight="1">
      <c r="A104" s="6" t="s">
        <v>389</v>
      </c>
      <c r="B104" s="68">
        <v>3</v>
      </c>
      <c r="C104" s="6" t="s">
        <v>143</v>
      </c>
      <c r="D104" s="68"/>
      <c r="E104" s="6"/>
      <c r="F104" s="68">
        <v>300</v>
      </c>
      <c r="G104" s="6" t="s">
        <v>3</v>
      </c>
      <c r="H104" s="68">
        <f>B104*F104</f>
        <v>900</v>
      </c>
    </row>
    <row r="105" spans="1:8" ht="14.25" customHeight="1">
      <c r="A105" s="6" t="s">
        <v>140</v>
      </c>
      <c r="B105" s="68">
        <v>5</v>
      </c>
      <c r="C105" s="6" t="s">
        <v>6</v>
      </c>
      <c r="D105" s="68"/>
      <c r="E105" s="6"/>
      <c r="F105" s="68">
        <v>50</v>
      </c>
      <c r="G105" s="6" t="s">
        <v>3</v>
      </c>
      <c r="H105" s="68">
        <f aca="true" t="shared" si="2" ref="H105:H115">B105*F105</f>
        <v>250</v>
      </c>
    </row>
    <row r="106" spans="1:8" ht="14.25" customHeight="1">
      <c r="A106" s="6" t="s">
        <v>119</v>
      </c>
      <c r="B106" s="68">
        <v>6</v>
      </c>
      <c r="C106" s="6" t="s">
        <v>6</v>
      </c>
      <c r="D106" s="68"/>
      <c r="E106" s="6"/>
      <c r="F106" s="68">
        <v>70</v>
      </c>
      <c r="G106" s="6" t="s">
        <v>3</v>
      </c>
      <c r="H106" s="68">
        <f t="shared" si="2"/>
        <v>420</v>
      </c>
    </row>
    <row r="107" spans="1:8" ht="14.25" customHeight="1">
      <c r="A107" s="6" t="s">
        <v>139</v>
      </c>
      <c r="B107" s="68">
        <v>10</v>
      </c>
      <c r="C107" s="6" t="s">
        <v>6</v>
      </c>
      <c r="D107" s="68"/>
      <c r="E107" s="6"/>
      <c r="F107" s="68">
        <v>40</v>
      </c>
      <c r="G107" s="6" t="s">
        <v>3</v>
      </c>
      <c r="H107" s="68">
        <f t="shared" si="2"/>
        <v>400</v>
      </c>
    </row>
    <row r="108" spans="1:8" ht="14.25" customHeight="1">
      <c r="A108" s="6" t="s">
        <v>109</v>
      </c>
      <c r="B108" s="68">
        <v>25</v>
      </c>
      <c r="C108" s="6" t="s">
        <v>6</v>
      </c>
      <c r="D108" s="68"/>
      <c r="E108" s="6"/>
      <c r="F108" s="68">
        <v>220</v>
      </c>
      <c r="G108" s="6" t="s">
        <v>3</v>
      </c>
      <c r="H108" s="68">
        <f t="shared" si="2"/>
        <v>5500</v>
      </c>
    </row>
    <row r="109" spans="1:8" ht="14.25" customHeight="1">
      <c r="A109" s="6" t="s">
        <v>114</v>
      </c>
      <c r="B109" s="68">
        <v>15</v>
      </c>
      <c r="C109" s="6" t="s">
        <v>6</v>
      </c>
      <c r="D109" s="68"/>
      <c r="E109" s="6"/>
      <c r="F109" s="68">
        <v>275</v>
      </c>
      <c r="G109" s="6" t="s">
        <v>3</v>
      </c>
      <c r="H109" s="68">
        <f t="shared" si="2"/>
        <v>4125</v>
      </c>
    </row>
    <row r="110" spans="1:8" ht="14.25" customHeight="1">
      <c r="A110" s="6" t="s">
        <v>191</v>
      </c>
      <c r="B110" s="68">
        <v>18</v>
      </c>
      <c r="C110" s="6" t="s">
        <v>6</v>
      </c>
      <c r="D110" s="68"/>
      <c r="E110" s="6"/>
      <c r="F110" s="68">
        <v>220</v>
      </c>
      <c r="G110" s="6" t="s">
        <v>3</v>
      </c>
      <c r="H110" s="68">
        <f t="shared" si="2"/>
        <v>3960</v>
      </c>
    </row>
    <row r="111" spans="1:8" ht="14.25" customHeight="1">
      <c r="A111" s="6" t="s">
        <v>286</v>
      </c>
      <c r="B111" s="68">
        <v>1</v>
      </c>
      <c r="C111" s="6" t="s">
        <v>6</v>
      </c>
      <c r="D111" s="68"/>
      <c r="E111" s="6"/>
      <c r="F111" s="68">
        <v>150</v>
      </c>
      <c r="G111" s="6" t="s">
        <v>3</v>
      </c>
      <c r="H111" s="68">
        <f t="shared" si="2"/>
        <v>150</v>
      </c>
    </row>
    <row r="112" spans="1:8" ht="14.25" customHeight="1">
      <c r="A112" s="6" t="s">
        <v>189</v>
      </c>
      <c r="B112" s="68">
        <v>3</v>
      </c>
      <c r="C112" s="6" t="s">
        <v>6</v>
      </c>
      <c r="D112" s="68"/>
      <c r="E112" s="6"/>
      <c r="F112" s="68">
        <v>200</v>
      </c>
      <c r="G112" s="6" t="s">
        <v>3</v>
      </c>
      <c r="H112" s="68">
        <f t="shared" si="2"/>
        <v>600</v>
      </c>
    </row>
    <row r="113" spans="1:8" ht="14.25" customHeight="1">
      <c r="A113" s="6" t="s">
        <v>144</v>
      </c>
      <c r="B113" s="68">
        <v>5</v>
      </c>
      <c r="C113" s="6" t="s">
        <v>6</v>
      </c>
      <c r="D113" s="68"/>
      <c r="E113" s="6"/>
      <c r="F113" s="68">
        <v>70</v>
      </c>
      <c r="G113" s="6" t="s">
        <v>3</v>
      </c>
      <c r="H113" s="68">
        <f t="shared" si="2"/>
        <v>350</v>
      </c>
    </row>
    <row r="114" spans="1:8" ht="14.25" customHeight="1">
      <c r="A114" s="6" t="s">
        <v>142</v>
      </c>
      <c r="B114" s="68">
        <v>10</v>
      </c>
      <c r="C114" s="6" t="s">
        <v>6</v>
      </c>
      <c r="D114" s="68"/>
      <c r="E114" s="6"/>
      <c r="F114" s="68">
        <v>300</v>
      </c>
      <c r="G114" s="6" t="s">
        <v>3</v>
      </c>
      <c r="H114" s="68">
        <f t="shared" si="2"/>
        <v>3000</v>
      </c>
    </row>
    <row r="115" spans="1:8" ht="14.25" customHeight="1">
      <c r="A115" s="6" t="s">
        <v>151</v>
      </c>
      <c r="B115" s="68">
        <v>10</v>
      </c>
      <c r="C115" s="6" t="s">
        <v>152</v>
      </c>
      <c r="D115" s="68"/>
      <c r="E115" s="6"/>
      <c r="F115" s="68">
        <v>100</v>
      </c>
      <c r="G115" s="6" t="s">
        <v>3</v>
      </c>
      <c r="H115" s="68">
        <f t="shared" si="2"/>
        <v>1000</v>
      </c>
    </row>
    <row r="116" spans="1:8" ht="14.25" customHeight="1">
      <c r="A116" s="2" t="s">
        <v>31</v>
      </c>
      <c r="B116" s="4"/>
      <c r="C116" s="4"/>
      <c r="D116" s="95"/>
      <c r="E116" s="95"/>
      <c r="F116" s="99"/>
      <c r="G116" s="3"/>
      <c r="H116" s="78">
        <f>SUM(H103:H115)</f>
        <v>21555</v>
      </c>
    </row>
    <row r="117" spans="1:8" ht="14.25" customHeight="1">
      <c r="A117" s="2" t="s">
        <v>749</v>
      </c>
      <c r="B117" s="7"/>
      <c r="C117" s="7"/>
      <c r="D117" s="303"/>
      <c r="E117" s="304"/>
      <c r="F117" s="8"/>
      <c r="G117" s="8"/>
      <c r="H117" s="5">
        <v>21054</v>
      </c>
    </row>
    <row r="118" spans="1:8" ht="14.25" customHeight="1">
      <c r="A118" s="2" t="s">
        <v>259</v>
      </c>
      <c r="B118" s="7"/>
      <c r="C118" s="7"/>
      <c r="D118" s="7"/>
      <c r="E118" s="7"/>
      <c r="F118" s="8"/>
      <c r="G118" s="8"/>
      <c r="H118" s="4">
        <f>H70+H73+H100+H116</f>
        <v>134792</v>
      </c>
    </row>
    <row r="119" spans="1:8" ht="14.25" customHeight="1">
      <c r="A119" s="2" t="s">
        <v>406</v>
      </c>
      <c r="B119" s="7"/>
      <c r="C119" s="7"/>
      <c r="D119" s="7"/>
      <c r="E119" s="7"/>
      <c r="F119" s="8"/>
      <c r="G119" s="8"/>
      <c r="H119" s="4">
        <v>135000</v>
      </c>
    </row>
    <row r="120" spans="1:8" ht="14.25" customHeight="1">
      <c r="A120" s="46" t="s">
        <v>86</v>
      </c>
      <c r="B120" s="47"/>
      <c r="C120" s="47"/>
      <c r="D120" s="47"/>
      <c r="E120" s="47"/>
      <c r="F120" s="48"/>
      <c r="G120" s="48"/>
      <c r="H120" s="49">
        <f>H5+H12+H16+H25+H36+H45+H58+H62+H118</f>
        <v>1081707</v>
      </c>
    </row>
    <row r="121" spans="1:8" ht="14.25" customHeight="1">
      <c r="A121" s="50" t="s">
        <v>87</v>
      </c>
      <c r="B121" s="47"/>
      <c r="C121" s="47"/>
      <c r="D121" s="47"/>
      <c r="E121" s="47"/>
      <c r="F121" s="48"/>
      <c r="G121" s="48"/>
      <c r="H121" s="49">
        <f>H6+H13+H17+H26+H37+H46+H59+H63+H119</f>
        <v>1082000</v>
      </c>
    </row>
    <row r="122" spans="1:6" ht="14.25" customHeight="1">
      <c r="A122" s="26"/>
      <c r="B122" s="26"/>
      <c r="C122" s="26"/>
      <c r="D122" s="26"/>
      <c r="E122" s="11"/>
      <c r="F122" s="27"/>
    </row>
    <row r="123" spans="1:10" ht="14.25" customHeight="1">
      <c r="A123" s="316" t="s">
        <v>61</v>
      </c>
      <c r="B123" s="330"/>
      <c r="C123" s="330"/>
      <c r="D123" s="330"/>
      <c r="E123" s="330"/>
      <c r="F123" s="330"/>
      <c r="G123" s="330"/>
      <c r="H123" s="330"/>
      <c r="I123" s="330"/>
      <c r="J123" s="330"/>
    </row>
    <row r="124" spans="1:7" ht="14.25" customHeight="1">
      <c r="A124" s="1" t="s">
        <v>62</v>
      </c>
      <c r="B124" s="1"/>
      <c r="C124" s="1"/>
      <c r="D124" s="1" t="s">
        <v>60</v>
      </c>
      <c r="E124" s="1"/>
      <c r="F124" s="1"/>
      <c r="G124" s="1" t="s">
        <v>756</v>
      </c>
    </row>
    <row r="125" spans="1:6" ht="14.25" customHeight="1">
      <c r="A125" s="26"/>
      <c r="B125" s="26"/>
      <c r="C125" s="26"/>
      <c r="D125" s="26"/>
      <c r="E125" s="11"/>
      <c r="F125" s="27"/>
    </row>
    <row r="126" spans="1:6" ht="14.25" customHeight="1">
      <c r="A126" s="26"/>
      <c r="B126" s="26"/>
      <c r="C126" s="26"/>
      <c r="D126" s="26"/>
      <c r="E126" s="11"/>
      <c r="F126" s="27"/>
    </row>
    <row r="127" spans="1:6" ht="14.25" customHeight="1">
      <c r="A127" s="26"/>
      <c r="B127" s="26"/>
      <c r="C127" s="26"/>
      <c r="D127" s="26"/>
      <c r="E127" s="11"/>
      <c r="F127" s="27"/>
    </row>
    <row r="128" spans="1:6" ht="14.25" customHeight="1">
      <c r="A128" s="26"/>
      <c r="B128" s="26"/>
      <c r="C128" s="26"/>
      <c r="D128" s="26"/>
      <c r="E128" s="11"/>
      <c r="F128" s="27"/>
    </row>
    <row r="129" spans="1:6" ht="14.25" customHeight="1">
      <c r="A129" s="26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8"/>
      <c r="B132" s="28"/>
      <c r="C132" s="26"/>
      <c r="D132" s="11"/>
      <c r="E132" s="11"/>
      <c r="F132" s="27"/>
    </row>
    <row r="133" spans="1:6" ht="14.25" customHeight="1">
      <c r="A133" s="29"/>
      <c r="B133" s="29"/>
      <c r="C133" s="29"/>
      <c r="D133" s="29"/>
      <c r="E133" s="11"/>
      <c r="F133" s="27"/>
    </row>
    <row r="134" spans="1:6" ht="14.25" customHeight="1">
      <c r="A134" s="30"/>
      <c r="B134" s="11"/>
      <c r="C134" s="11"/>
      <c r="D134" s="11"/>
      <c r="E134" s="11"/>
      <c r="F134" s="27"/>
    </row>
  </sheetData>
  <sheetProtection/>
  <mergeCells count="22">
    <mergeCell ref="A1:H1"/>
    <mergeCell ref="A7:H7"/>
    <mergeCell ref="A2:H2"/>
    <mergeCell ref="A27:H27"/>
    <mergeCell ref="A19:H19"/>
    <mergeCell ref="A14:H14"/>
    <mergeCell ref="A31:A33"/>
    <mergeCell ref="A3:H3"/>
    <mergeCell ref="A71:H71"/>
    <mergeCell ref="D74:E74"/>
    <mergeCell ref="A38:H38"/>
    <mergeCell ref="A47:H47"/>
    <mergeCell ref="A28:A30"/>
    <mergeCell ref="A60:H60"/>
    <mergeCell ref="A123:J123"/>
    <mergeCell ref="A64:H64"/>
    <mergeCell ref="A65:H65"/>
    <mergeCell ref="A75:H75"/>
    <mergeCell ref="D100:E100"/>
    <mergeCell ref="D117:E117"/>
    <mergeCell ref="A102:H102"/>
    <mergeCell ref="A70:G70"/>
  </mergeCells>
  <printOptions/>
  <pageMargins left="0.75" right="0.75" top="0.32" bottom="1" header="0.5" footer="0.5"/>
  <pageSetup horizontalDpi="600" verticalDpi="600" orientation="portrait" paperSize="9" scale="80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79">
      <selection activeCell="B102" sqref="B102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6.28125" style="22" customWidth="1"/>
    <col min="4" max="4" width="7.7109375" style="22" customWidth="1"/>
    <col min="5" max="5" width="4.57421875" style="22" customWidth="1"/>
    <col min="6" max="6" width="9.421875" style="23" customWidth="1"/>
    <col min="7" max="7" width="5.421875" style="23" customWidth="1"/>
    <col min="8" max="8" width="10.421875" style="1" customWidth="1"/>
    <col min="9" max="16384" width="9.140625" style="1" customWidth="1"/>
  </cols>
  <sheetData>
    <row r="1" spans="1:8" ht="14.25" customHeight="1">
      <c r="A1" s="297" t="s">
        <v>255</v>
      </c>
      <c r="B1" s="320"/>
      <c r="C1" s="320"/>
      <c r="D1" s="320"/>
      <c r="E1" s="320"/>
      <c r="F1" s="320"/>
      <c r="G1" s="320"/>
      <c r="H1" s="321"/>
    </row>
    <row r="2" spans="1:8" ht="14.25" customHeight="1">
      <c r="A2" s="282" t="s">
        <v>583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.75" customHeight="1">
      <c r="A4" s="6" t="s">
        <v>636</v>
      </c>
      <c r="B4" s="68">
        <v>5205</v>
      </c>
      <c r="C4" s="68" t="s">
        <v>3</v>
      </c>
      <c r="D4" s="68">
        <v>1.5</v>
      </c>
      <c r="E4" s="75" t="s">
        <v>796</v>
      </c>
      <c r="F4" s="68">
        <v>12</v>
      </c>
      <c r="G4" s="68" t="s">
        <v>4</v>
      </c>
      <c r="H4" s="68">
        <v>93690</v>
      </c>
    </row>
    <row r="5" spans="1:8" ht="14.25" customHeight="1">
      <c r="A5" s="2" t="s">
        <v>616</v>
      </c>
      <c r="B5" s="67"/>
      <c r="C5" s="67"/>
      <c r="D5" s="67"/>
      <c r="E5" s="67"/>
      <c r="F5" s="67"/>
      <c r="G5" s="67"/>
      <c r="H5" s="84">
        <v>93690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94000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615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14.25" customHeight="1">
      <c r="A11" s="2" t="s">
        <v>616</v>
      </c>
      <c r="B11" s="68"/>
      <c r="C11" s="68"/>
      <c r="D11" s="68"/>
      <c r="E11" s="68"/>
      <c r="F11" s="68"/>
      <c r="G11" s="68"/>
      <c r="H11" s="84">
        <f>H8++H9+H10</f>
        <v>3600</v>
      </c>
    </row>
    <row r="12" spans="1:8" ht="14.25" customHeight="1">
      <c r="A12" s="2" t="s">
        <v>256</v>
      </c>
      <c r="B12" s="68"/>
      <c r="C12" s="68"/>
      <c r="D12" s="68"/>
      <c r="E12" s="68"/>
      <c r="F12" s="68"/>
      <c r="G12" s="68"/>
      <c r="H12" s="84">
        <v>4000</v>
      </c>
    </row>
    <row r="13" spans="1:8" ht="14.25" customHeight="1">
      <c r="A13" s="282" t="s">
        <v>665</v>
      </c>
      <c r="B13" s="283"/>
      <c r="C13" s="283"/>
      <c r="D13" s="283"/>
      <c r="E13" s="283"/>
      <c r="F13" s="283"/>
      <c r="G13" s="283"/>
      <c r="H13" s="308"/>
    </row>
    <row r="14" spans="1:8" ht="14.25" customHeight="1">
      <c r="A14" s="6" t="s">
        <v>632</v>
      </c>
      <c r="B14" s="67"/>
      <c r="C14" s="67"/>
      <c r="D14" s="67"/>
      <c r="E14" s="67"/>
      <c r="F14" s="67"/>
      <c r="G14" s="67"/>
      <c r="H14" s="68">
        <v>28294</v>
      </c>
    </row>
    <row r="15" spans="1:8" ht="14.25" customHeight="1">
      <c r="A15" s="2" t="s">
        <v>616</v>
      </c>
      <c r="B15" s="67"/>
      <c r="C15" s="67"/>
      <c r="D15" s="67"/>
      <c r="E15" s="67"/>
      <c r="F15" s="67"/>
      <c r="G15" s="67"/>
      <c r="H15" s="84">
        <v>28294</v>
      </c>
    </row>
    <row r="16" spans="1:8" ht="14.25" customHeight="1">
      <c r="A16" s="2" t="s">
        <v>256</v>
      </c>
      <c r="B16" s="67"/>
      <c r="C16" s="67"/>
      <c r="D16" s="67"/>
      <c r="E16" s="67"/>
      <c r="F16" s="67"/>
      <c r="G16" s="67"/>
      <c r="H16" s="84">
        <v>28000</v>
      </c>
    </row>
    <row r="17" spans="1:8" ht="14.25" customHeight="1">
      <c r="A17" s="2" t="s">
        <v>672</v>
      </c>
      <c r="B17" s="67"/>
      <c r="C17" s="67"/>
      <c r="D17" s="67"/>
      <c r="E17" s="67"/>
      <c r="F17" s="67"/>
      <c r="G17" s="67"/>
      <c r="H17" s="84">
        <f>H4+H14</f>
        <v>121984</v>
      </c>
    </row>
    <row r="18" spans="1:8" ht="14.25" customHeight="1">
      <c r="A18" s="282" t="s">
        <v>424</v>
      </c>
      <c r="B18" s="283"/>
      <c r="C18" s="283"/>
      <c r="D18" s="283"/>
      <c r="E18" s="283"/>
      <c r="F18" s="283"/>
      <c r="G18" s="283"/>
      <c r="H18" s="308"/>
    </row>
    <row r="19" spans="1:8" ht="14.25" customHeight="1">
      <c r="A19" s="75" t="s">
        <v>617</v>
      </c>
      <c r="B19" s="68">
        <v>172</v>
      </c>
      <c r="C19" s="68" t="s">
        <v>3</v>
      </c>
      <c r="D19" s="68">
        <v>1</v>
      </c>
      <c r="E19" s="68" t="s">
        <v>5</v>
      </c>
      <c r="F19" s="68"/>
      <c r="G19" s="68"/>
      <c r="H19" s="68">
        <f>B19</f>
        <v>172</v>
      </c>
    </row>
    <row r="20" spans="1:8" ht="14.25" customHeight="1">
      <c r="A20" s="6" t="s">
        <v>684</v>
      </c>
      <c r="B20" s="68">
        <v>400</v>
      </c>
      <c r="C20" s="68" t="s">
        <v>3</v>
      </c>
      <c r="D20" s="68">
        <v>2</v>
      </c>
      <c r="E20" s="68" t="s">
        <v>7</v>
      </c>
      <c r="F20" s="68"/>
      <c r="G20" s="68"/>
      <c r="H20" s="68">
        <f>B20*D20</f>
        <v>800</v>
      </c>
    </row>
    <row r="21" spans="1:8" ht="14.25" customHeight="1">
      <c r="A21" s="2" t="s">
        <v>616</v>
      </c>
      <c r="B21" s="68"/>
      <c r="C21" s="68"/>
      <c r="D21" s="68"/>
      <c r="E21" s="68"/>
      <c r="F21" s="68"/>
      <c r="G21" s="68"/>
      <c r="H21" s="84">
        <f>H19+H20</f>
        <v>972</v>
      </c>
    </row>
    <row r="22" spans="1:8" ht="14.25" customHeight="1">
      <c r="A22" s="2" t="s">
        <v>256</v>
      </c>
      <c r="B22" s="68"/>
      <c r="C22" s="68"/>
      <c r="D22" s="68"/>
      <c r="E22" s="68"/>
      <c r="F22" s="68"/>
      <c r="G22" s="68"/>
      <c r="H22" s="84">
        <v>1000</v>
      </c>
    </row>
    <row r="23" spans="1:8" s="10" customFormat="1" ht="14.25" customHeight="1">
      <c r="A23" s="282" t="s">
        <v>8</v>
      </c>
      <c r="B23" s="283"/>
      <c r="C23" s="283"/>
      <c r="D23" s="283"/>
      <c r="E23" s="283"/>
      <c r="F23" s="283"/>
      <c r="G23" s="283"/>
      <c r="H23" s="308"/>
    </row>
    <row r="24" spans="1:8" s="10" customFormat="1" ht="14.25" customHeight="1">
      <c r="A24" s="285" t="s">
        <v>9</v>
      </c>
      <c r="B24" s="8">
        <v>413.2</v>
      </c>
      <c r="C24" s="8" t="s">
        <v>10</v>
      </c>
      <c r="D24" s="61">
        <v>1450.47</v>
      </c>
      <c r="E24" s="7" t="s">
        <v>3</v>
      </c>
      <c r="F24" s="8"/>
      <c r="G24" s="8"/>
      <c r="H24" s="9">
        <f>B24*D24</f>
        <v>599334.204</v>
      </c>
    </row>
    <row r="25" spans="1:8" s="10" customFormat="1" ht="14.25" customHeight="1">
      <c r="A25" s="286"/>
      <c r="B25" s="8">
        <v>310.3</v>
      </c>
      <c r="C25" s="8"/>
      <c r="D25" s="61">
        <v>1623.8</v>
      </c>
      <c r="E25" s="7"/>
      <c r="F25" s="8"/>
      <c r="G25" s="8"/>
      <c r="H25" s="9">
        <f>B25*D25</f>
        <v>503865.14</v>
      </c>
    </row>
    <row r="26" spans="1:8" s="10" customFormat="1" ht="14.25" customHeight="1">
      <c r="A26" s="287"/>
      <c r="B26" s="8">
        <f>B24+B25</f>
        <v>723.5</v>
      </c>
      <c r="C26" s="8"/>
      <c r="D26" s="61"/>
      <c r="E26" s="7"/>
      <c r="F26" s="8"/>
      <c r="G26" s="8"/>
      <c r="H26" s="5">
        <f>H24+H25</f>
        <v>1103199.344</v>
      </c>
    </row>
    <row r="27" spans="1:8" s="10" customFormat="1" ht="14.25" customHeight="1">
      <c r="A27" s="317" t="s">
        <v>11</v>
      </c>
      <c r="B27" s="8">
        <v>545.4</v>
      </c>
      <c r="C27" s="8" t="s">
        <v>12</v>
      </c>
      <c r="D27" s="61">
        <v>26.62</v>
      </c>
      <c r="E27" s="7" t="s">
        <v>3</v>
      </c>
      <c r="F27" s="8"/>
      <c r="G27" s="8"/>
      <c r="H27" s="8">
        <f>B27*D27</f>
        <v>14518.55</v>
      </c>
    </row>
    <row r="28" spans="1:8" s="10" customFormat="1" ht="15.75" customHeight="1">
      <c r="A28" s="318"/>
      <c r="B28" s="8">
        <v>545.4</v>
      </c>
      <c r="C28" s="8" t="s">
        <v>12</v>
      </c>
      <c r="D28" s="8">
        <v>28.89</v>
      </c>
      <c r="E28" s="7" t="s">
        <v>3</v>
      </c>
      <c r="F28" s="8"/>
      <c r="G28" s="8"/>
      <c r="H28" s="8">
        <f>B28*D28</f>
        <v>15756.61</v>
      </c>
    </row>
    <row r="29" spans="1:8" s="10" customFormat="1" ht="14.25" customHeight="1">
      <c r="A29" s="319"/>
      <c r="B29" s="3">
        <f>B27+B28</f>
        <v>1090.8</v>
      </c>
      <c r="C29" s="8"/>
      <c r="D29" s="8"/>
      <c r="E29" s="7"/>
      <c r="F29" s="8"/>
      <c r="G29" s="8"/>
      <c r="H29" s="4">
        <f>H27+H28</f>
        <v>30275</v>
      </c>
    </row>
    <row r="30" spans="1:8" s="10" customFormat="1" ht="14.25" customHeight="1">
      <c r="A30" s="6" t="s">
        <v>13</v>
      </c>
      <c r="B30" s="7">
        <v>20952</v>
      </c>
      <c r="C30" s="8" t="s">
        <v>14</v>
      </c>
      <c r="D30" s="8">
        <v>6.4</v>
      </c>
      <c r="E30" s="7" t="s">
        <v>3</v>
      </c>
      <c r="F30" s="8"/>
      <c r="G30" s="8"/>
      <c r="H30" s="9">
        <f>B30*D30</f>
        <v>134092.8</v>
      </c>
    </row>
    <row r="31" spans="1:8" s="10" customFormat="1" ht="14.25" customHeight="1">
      <c r="A31" s="6" t="s">
        <v>15</v>
      </c>
      <c r="B31" s="7">
        <v>10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9763.5</v>
      </c>
    </row>
    <row r="32" spans="1:8" s="10" customFormat="1" ht="14.25" customHeight="1">
      <c r="A32" s="2" t="s">
        <v>0</v>
      </c>
      <c r="B32" s="3"/>
      <c r="C32" s="3"/>
      <c r="D32" s="4"/>
      <c r="E32" s="4"/>
      <c r="F32" s="3"/>
      <c r="G32" s="3"/>
      <c r="H32" s="4">
        <f>H26+H29+H30+H31</f>
        <v>1277331</v>
      </c>
    </row>
    <row r="33" spans="1:8" s="10" customFormat="1" ht="14.25" customHeight="1">
      <c r="A33" s="2" t="s">
        <v>256</v>
      </c>
      <c r="B33" s="3"/>
      <c r="C33" s="3"/>
      <c r="D33" s="4"/>
      <c r="E33" s="4"/>
      <c r="F33" s="3"/>
      <c r="G33" s="3"/>
      <c r="H33" s="4">
        <v>1277000</v>
      </c>
    </row>
    <row r="34" spans="1:8" s="10" customFormat="1" ht="14.25" customHeight="1">
      <c r="A34" s="282" t="s">
        <v>58</v>
      </c>
      <c r="B34" s="283"/>
      <c r="C34" s="283"/>
      <c r="D34" s="283"/>
      <c r="E34" s="283"/>
      <c r="F34" s="283"/>
      <c r="G34" s="283"/>
      <c r="H34" s="308"/>
    </row>
    <row r="35" spans="1:8" s="10" customFormat="1" ht="14.25" customHeight="1">
      <c r="A35" s="9" t="s">
        <v>16</v>
      </c>
      <c r="B35" s="12">
        <v>1890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13">
        <f>B35*D35*F35</f>
        <v>17856</v>
      </c>
    </row>
    <row r="36" spans="1:8" s="10" customFormat="1" ht="14.25" customHeight="1">
      <c r="A36" s="9" t="s">
        <v>34</v>
      </c>
      <c r="B36" s="5"/>
      <c r="C36" s="5"/>
      <c r="D36" s="24">
        <v>506.85</v>
      </c>
      <c r="E36" s="12" t="s">
        <v>3</v>
      </c>
      <c r="F36" s="12">
        <v>2</v>
      </c>
      <c r="G36" s="12" t="s">
        <v>7</v>
      </c>
      <c r="H36" s="13">
        <f>D36*F36</f>
        <v>1014</v>
      </c>
    </row>
    <row r="37" spans="1:8" s="10" customFormat="1" ht="40.5" customHeight="1">
      <c r="A37" s="6" t="s">
        <v>565</v>
      </c>
      <c r="B37" s="12"/>
      <c r="C37" s="12"/>
      <c r="D37" s="12">
        <v>10000</v>
      </c>
      <c r="E37" s="12" t="s">
        <v>3</v>
      </c>
      <c r="F37" s="12"/>
      <c r="G37" s="12"/>
      <c r="H37" s="12">
        <v>10000</v>
      </c>
    </row>
    <row r="38" spans="1:8" s="10" customFormat="1" ht="26.25" customHeight="1">
      <c r="A38" s="6" t="s">
        <v>568</v>
      </c>
      <c r="B38" s="12"/>
      <c r="C38" s="12"/>
      <c r="D38" s="12">
        <v>44000</v>
      </c>
      <c r="E38" s="12" t="s">
        <v>3</v>
      </c>
      <c r="F38" s="12"/>
      <c r="G38" s="12"/>
      <c r="H38" s="12">
        <v>44000</v>
      </c>
    </row>
    <row r="39" spans="1:8" s="10" customFormat="1" ht="14.25" customHeight="1">
      <c r="A39" s="6" t="s">
        <v>642</v>
      </c>
      <c r="B39" s="12"/>
      <c r="C39" s="12"/>
      <c r="D39" s="12">
        <v>4300</v>
      </c>
      <c r="E39" s="12" t="s">
        <v>3</v>
      </c>
      <c r="F39" s="12">
        <v>12</v>
      </c>
      <c r="G39" s="12" t="s">
        <v>4</v>
      </c>
      <c r="H39" s="12">
        <f>D39*F39</f>
        <v>51600</v>
      </c>
    </row>
    <row r="40" spans="1:8" s="10" customFormat="1" ht="14.25" customHeight="1">
      <c r="A40" s="6" t="s">
        <v>621</v>
      </c>
      <c r="B40" s="12"/>
      <c r="C40" s="12"/>
      <c r="D40" s="12">
        <v>2242</v>
      </c>
      <c r="E40" s="12" t="s">
        <v>3</v>
      </c>
      <c r="F40" s="12">
        <v>12</v>
      </c>
      <c r="G40" s="12" t="s">
        <v>4</v>
      </c>
      <c r="H40" s="12">
        <f>D40*F40</f>
        <v>26904</v>
      </c>
    </row>
    <row r="41" spans="1:8" s="10" customFormat="1" ht="14.25" customHeight="1">
      <c r="A41" s="6" t="s">
        <v>651</v>
      </c>
      <c r="B41" s="12"/>
      <c r="C41" s="12"/>
      <c r="D41" s="12">
        <v>1200</v>
      </c>
      <c r="E41" s="12" t="s">
        <v>3</v>
      </c>
      <c r="F41" s="12">
        <v>12</v>
      </c>
      <c r="G41" s="12" t="s">
        <v>4</v>
      </c>
      <c r="H41" s="12">
        <f>D41*F41</f>
        <v>14400</v>
      </c>
    </row>
    <row r="42" spans="1:8" s="10" customFormat="1" ht="23.25" customHeight="1">
      <c r="A42" s="6" t="s">
        <v>550</v>
      </c>
      <c r="B42" s="12"/>
      <c r="C42" s="39"/>
      <c r="D42" s="12">
        <v>1500</v>
      </c>
      <c r="E42" s="39" t="s">
        <v>3</v>
      </c>
      <c r="F42" s="12">
        <v>12</v>
      </c>
      <c r="G42" s="12" t="s">
        <v>4</v>
      </c>
      <c r="H42" s="12">
        <f>D42*F42</f>
        <v>18000</v>
      </c>
    </row>
    <row r="43" spans="1:8" s="10" customFormat="1" ht="14.25" customHeight="1">
      <c r="A43" s="2" t="s">
        <v>0</v>
      </c>
      <c r="B43" s="3"/>
      <c r="C43" s="3"/>
      <c r="D43" s="4"/>
      <c r="E43" s="4"/>
      <c r="F43" s="3"/>
      <c r="G43" s="3"/>
      <c r="H43" s="4">
        <f>SUM(H35:H42)</f>
        <v>183774</v>
      </c>
    </row>
    <row r="44" spans="1:8" s="10" customFormat="1" ht="14.25" customHeight="1">
      <c r="A44" s="2" t="s">
        <v>256</v>
      </c>
      <c r="B44" s="3"/>
      <c r="C44" s="3"/>
      <c r="D44" s="4"/>
      <c r="E44" s="4"/>
      <c r="F44" s="3"/>
      <c r="G44" s="3"/>
      <c r="H44" s="4">
        <v>184000</v>
      </c>
    </row>
    <row r="45" spans="1:8" ht="14.25" customHeight="1">
      <c r="A45" s="282" t="s">
        <v>59</v>
      </c>
      <c r="B45" s="283"/>
      <c r="C45" s="283"/>
      <c r="D45" s="283"/>
      <c r="E45" s="283"/>
      <c r="F45" s="283"/>
      <c r="G45" s="283"/>
      <c r="H45" s="308"/>
    </row>
    <row r="46" spans="1:8" ht="22.5" customHeight="1">
      <c r="A46" s="6" t="s">
        <v>36</v>
      </c>
      <c r="B46" s="7">
        <v>17</v>
      </c>
      <c r="C46" s="7" t="s">
        <v>2</v>
      </c>
      <c r="D46" s="9">
        <v>100</v>
      </c>
      <c r="E46" s="9" t="s">
        <v>63</v>
      </c>
      <c r="F46" s="7"/>
      <c r="G46" s="7"/>
      <c r="H46" s="9">
        <f>B46*D46</f>
        <v>1700</v>
      </c>
    </row>
    <row r="47" spans="1:8" ht="14.25" customHeight="1">
      <c r="A47" s="6" t="s">
        <v>35</v>
      </c>
      <c r="B47" s="7">
        <v>2</v>
      </c>
      <c r="C47" s="8"/>
      <c r="D47" s="7">
        <v>350</v>
      </c>
      <c r="E47" s="8" t="s">
        <v>3</v>
      </c>
      <c r="F47" s="8"/>
      <c r="G47" s="8"/>
      <c r="H47" s="9">
        <f>B47*D47</f>
        <v>700</v>
      </c>
    </row>
    <row r="48" spans="1:8" ht="24.75" customHeight="1">
      <c r="A48" s="6" t="s">
        <v>73</v>
      </c>
      <c r="B48" s="7"/>
      <c r="C48" s="8"/>
      <c r="D48" s="7"/>
      <c r="E48" s="8"/>
      <c r="F48" s="8"/>
      <c r="G48" s="8"/>
      <c r="H48" s="9">
        <v>11000</v>
      </c>
    </row>
    <row r="49" spans="1:8" ht="14.25" customHeight="1">
      <c r="A49" s="6" t="s">
        <v>625</v>
      </c>
      <c r="B49" s="7">
        <v>2</v>
      </c>
      <c r="C49" s="8"/>
      <c r="D49" s="7">
        <v>1000</v>
      </c>
      <c r="E49" s="8"/>
      <c r="F49" s="8"/>
      <c r="G49" s="8"/>
      <c r="H49" s="9">
        <f aca="true" t="shared" si="0" ref="H49:H54">B49*D49</f>
        <v>2000</v>
      </c>
    </row>
    <row r="50" spans="1:8" s="10" customFormat="1" ht="25.5" customHeight="1">
      <c r="A50" s="6" t="s">
        <v>626</v>
      </c>
      <c r="B50" s="7">
        <v>2</v>
      </c>
      <c r="C50" s="8" t="s">
        <v>2</v>
      </c>
      <c r="D50" s="7">
        <v>500</v>
      </c>
      <c r="E50" s="8" t="s">
        <v>3</v>
      </c>
      <c r="F50" s="8"/>
      <c r="G50" s="8"/>
      <c r="H50" s="9">
        <f t="shared" si="0"/>
        <v>1000</v>
      </c>
    </row>
    <row r="51" spans="1:8" s="10" customFormat="1" ht="14.25" customHeight="1">
      <c r="A51" s="6" t="s">
        <v>628</v>
      </c>
      <c r="B51" s="7">
        <v>3</v>
      </c>
      <c r="C51" s="8" t="s">
        <v>2</v>
      </c>
      <c r="D51" s="7">
        <v>1000</v>
      </c>
      <c r="E51" s="8" t="s">
        <v>3</v>
      </c>
      <c r="F51" s="8"/>
      <c r="G51" s="8"/>
      <c r="H51" s="9">
        <f t="shared" si="0"/>
        <v>3000</v>
      </c>
    </row>
    <row r="52" spans="1:8" ht="23.25" customHeight="1">
      <c r="A52" s="6" t="s">
        <v>629</v>
      </c>
      <c r="B52" s="7">
        <v>1</v>
      </c>
      <c r="C52" s="8" t="s">
        <v>2</v>
      </c>
      <c r="D52" s="7">
        <v>2700</v>
      </c>
      <c r="E52" s="8" t="s">
        <v>3</v>
      </c>
      <c r="F52" s="8"/>
      <c r="G52" s="8"/>
      <c r="H52" s="9">
        <f t="shared" si="0"/>
        <v>2700</v>
      </c>
    </row>
    <row r="53" spans="1:8" ht="19.5" customHeight="1">
      <c r="A53" s="6" t="s">
        <v>627</v>
      </c>
      <c r="B53" s="7">
        <v>1</v>
      </c>
      <c r="C53" s="8" t="s">
        <v>2</v>
      </c>
      <c r="D53" s="7">
        <v>1000</v>
      </c>
      <c r="E53" s="8" t="s">
        <v>3</v>
      </c>
      <c r="F53" s="8"/>
      <c r="G53" s="8"/>
      <c r="H53" s="9">
        <f t="shared" si="0"/>
        <v>1000</v>
      </c>
    </row>
    <row r="54" spans="1:8" ht="27.75" customHeight="1">
      <c r="A54" s="6" t="s">
        <v>714</v>
      </c>
      <c r="B54" s="7">
        <v>1</v>
      </c>
      <c r="C54" s="8" t="s">
        <v>2</v>
      </c>
      <c r="D54" s="8">
        <v>2880</v>
      </c>
      <c r="E54" s="8" t="s">
        <v>3</v>
      </c>
      <c r="F54" s="8"/>
      <c r="G54" s="8"/>
      <c r="H54" s="9">
        <f t="shared" si="0"/>
        <v>2880</v>
      </c>
    </row>
    <row r="55" spans="1:8" ht="14.25" customHeight="1">
      <c r="A55" s="6" t="s">
        <v>715</v>
      </c>
      <c r="B55" s="7">
        <v>1</v>
      </c>
      <c r="C55" s="8" t="s">
        <v>2</v>
      </c>
      <c r="D55" s="8">
        <v>600</v>
      </c>
      <c r="E55" s="8" t="s">
        <v>3</v>
      </c>
      <c r="F55" s="8">
        <v>4</v>
      </c>
      <c r="G55" s="8" t="s">
        <v>5</v>
      </c>
      <c r="H55" s="9">
        <f>B55*D55*F55</f>
        <v>2400</v>
      </c>
    </row>
    <row r="56" spans="1:8" ht="14.25" customHeight="1">
      <c r="A56" s="2" t="s">
        <v>0</v>
      </c>
      <c r="B56" s="3"/>
      <c r="C56" s="3"/>
      <c r="D56" s="4"/>
      <c r="E56" s="4"/>
      <c r="F56" s="3"/>
      <c r="G56" s="3"/>
      <c r="H56" s="4">
        <f>SUM(H46:H55)</f>
        <v>28380</v>
      </c>
    </row>
    <row r="57" spans="1:8" ht="14.25" customHeight="1">
      <c r="A57" s="2" t="s">
        <v>256</v>
      </c>
      <c r="B57" s="3"/>
      <c r="C57" s="3"/>
      <c r="D57" s="4"/>
      <c r="E57" s="4"/>
      <c r="F57" s="3"/>
      <c r="G57" s="3"/>
      <c r="H57" s="4">
        <v>28000</v>
      </c>
    </row>
    <row r="58" spans="1:8" ht="14.25" customHeight="1">
      <c r="A58" s="282" t="s">
        <v>19</v>
      </c>
      <c r="B58" s="283"/>
      <c r="C58" s="283"/>
      <c r="D58" s="283"/>
      <c r="E58" s="283"/>
      <c r="F58" s="283"/>
      <c r="G58" s="283"/>
      <c r="H58" s="283"/>
    </row>
    <row r="59" spans="1:8" ht="14.25" customHeight="1">
      <c r="A59" s="6" t="s">
        <v>37</v>
      </c>
      <c r="B59" s="7">
        <v>5</v>
      </c>
      <c r="C59" s="7" t="s">
        <v>2</v>
      </c>
      <c r="D59" s="7"/>
      <c r="E59" s="7"/>
      <c r="F59" s="8">
        <v>736</v>
      </c>
      <c r="G59" s="8" t="s">
        <v>3</v>
      </c>
      <c r="H59" s="9">
        <f>B59*F59</f>
        <v>3680</v>
      </c>
    </row>
    <row r="60" spans="1:8" ht="27" customHeight="1">
      <c r="A60" s="6" t="s">
        <v>257</v>
      </c>
      <c r="B60" s="8">
        <v>4</v>
      </c>
      <c r="C60" s="7" t="s">
        <v>20</v>
      </c>
      <c r="D60" s="7"/>
      <c r="E60" s="7"/>
      <c r="F60" s="8">
        <v>303.94</v>
      </c>
      <c r="G60" s="8" t="s">
        <v>3</v>
      </c>
      <c r="H60" s="7">
        <f>B60*F60</f>
        <v>1216</v>
      </c>
    </row>
    <row r="61" spans="1:8" ht="14.25" customHeight="1">
      <c r="A61" s="2" t="s">
        <v>0</v>
      </c>
      <c r="B61" s="4"/>
      <c r="C61" s="4"/>
      <c r="D61" s="4"/>
      <c r="E61" s="4"/>
      <c r="F61" s="3"/>
      <c r="G61" s="3"/>
      <c r="H61" s="4">
        <f>SUM(H59:H60)</f>
        <v>4896</v>
      </c>
    </row>
    <row r="62" spans="1:8" ht="14.25" customHeight="1">
      <c r="A62" s="2" t="s">
        <v>256</v>
      </c>
      <c r="B62" s="82"/>
      <c r="C62" s="82"/>
      <c r="D62" s="325"/>
      <c r="E62" s="313"/>
      <c r="F62" s="82"/>
      <c r="G62" s="82"/>
      <c r="H62" s="5">
        <v>5000</v>
      </c>
    </row>
    <row r="63" spans="1:8" ht="14.25" customHeight="1">
      <c r="A63" s="326" t="s">
        <v>21</v>
      </c>
      <c r="B63" s="326"/>
      <c r="C63" s="326"/>
      <c r="D63" s="326"/>
      <c r="E63" s="326"/>
      <c r="F63" s="326"/>
      <c r="G63" s="326"/>
      <c r="H63" s="326"/>
    </row>
    <row r="64" spans="1:8" ht="14.25" customHeight="1">
      <c r="A64" s="297" t="s">
        <v>22</v>
      </c>
      <c r="B64" s="320"/>
      <c r="C64" s="320"/>
      <c r="D64" s="320"/>
      <c r="E64" s="320"/>
      <c r="F64" s="320"/>
      <c r="G64" s="320"/>
      <c r="H64" s="321"/>
    </row>
    <row r="65" spans="1:8" ht="14.25" customHeight="1">
      <c r="A65" s="2" t="s">
        <v>38</v>
      </c>
      <c r="B65" s="7"/>
      <c r="C65" s="7"/>
      <c r="D65" s="15"/>
      <c r="E65" s="12"/>
      <c r="F65" s="16"/>
      <c r="G65" s="8"/>
      <c r="H65" s="9"/>
    </row>
    <row r="66" spans="1:8" ht="14.25" customHeight="1">
      <c r="A66" s="6" t="s">
        <v>75</v>
      </c>
      <c r="B66" s="7">
        <v>98</v>
      </c>
      <c r="C66" s="7" t="s">
        <v>2</v>
      </c>
      <c r="D66" s="15">
        <v>153</v>
      </c>
      <c r="E66" s="12" t="s">
        <v>77</v>
      </c>
      <c r="F66" s="16"/>
      <c r="G66" s="8">
        <v>5.45</v>
      </c>
      <c r="H66" s="7">
        <f>B66*D66*G66</f>
        <v>81717</v>
      </c>
    </row>
    <row r="67" spans="1:8" ht="14.25" customHeight="1">
      <c r="A67" s="17" t="s">
        <v>78</v>
      </c>
      <c r="B67" s="7">
        <v>16</v>
      </c>
      <c r="C67" s="7" t="s">
        <v>2</v>
      </c>
      <c r="D67" s="15">
        <v>153</v>
      </c>
      <c r="E67" s="12" t="s">
        <v>23</v>
      </c>
      <c r="F67" s="16">
        <v>17</v>
      </c>
      <c r="G67" s="8" t="s">
        <v>3</v>
      </c>
      <c r="H67" s="9">
        <f>B67*D67*F67</f>
        <v>41616</v>
      </c>
    </row>
    <row r="68" spans="1:8" ht="14.25" customHeight="1">
      <c r="A68" s="17" t="s">
        <v>739</v>
      </c>
      <c r="B68" s="7">
        <v>3</v>
      </c>
      <c r="C68" s="7" t="s">
        <v>2</v>
      </c>
      <c r="D68" s="15">
        <v>68</v>
      </c>
      <c r="E68" s="12" t="s">
        <v>23</v>
      </c>
      <c r="F68" s="16">
        <v>17</v>
      </c>
      <c r="G68" s="8" t="s">
        <v>3</v>
      </c>
      <c r="H68" s="9">
        <f>B68*D68*F68</f>
        <v>3468</v>
      </c>
    </row>
    <row r="69" spans="1:8" ht="14.25" customHeight="1">
      <c r="A69" s="17" t="s">
        <v>39</v>
      </c>
      <c r="B69" s="7">
        <v>5</v>
      </c>
      <c r="C69" s="7" t="s">
        <v>2</v>
      </c>
      <c r="D69" s="15">
        <v>765</v>
      </c>
      <c r="E69" s="12" t="s">
        <v>23</v>
      </c>
      <c r="F69" s="16">
        <v>7.1</v>
      </c>
      <c r="G69" s="8" t="s">
        <v>3</v>
      </c>
      <c r="H69" s="7">
        <f>D69*F69</f>
        <v>5432</v>
      </c>
    </row>
    <row r="70" spans="1:8" ht="14.25" customHeight="1">
      <c r="A70" s="294" t="s">
        <v>41</v>
      </c>
      <c r="B70" s="323"/>
      <c r="C70" s="323"/>
      <c r="D70" s="323"/>
      <c r="E70" s="323"/>
      <c r="F70" s="323"/>
      <c r="G70" s="324"/>
      <c r="H70" s="4">
        <f>SUM(H66:H69)</f>
        <v>132233</v>
      </c>
    </row>
    <row r="71" spans="1:8" ht="14.25" customHeight="1">
      <c r="A71" s="297" t="s">
        <v>43</v>
      </c>
      <c r="B71" s="320"/>
      <c r="C71" s="320"/>
      <c r="D71" s="320"/>
      <c r="E71" s="320"/>
      <c r="F71" s="320"/>
      <c r="G71" s="320"/>
      <c r="H71" s="321"/>
    </row>
    <row r="72" spans="1:8" ht="14.25" customHeight="1">
      <c r="A72" s="1" t="s">
        <v>45</v>
      </c>
      <c r="B72" s="32">
        <v>98</v>
      </c>
      <c r="C72" s="33" t="s">
        <v>2</v>
      </c>
      <c r="D72" s="32">
        <v>0.07</v>
      </c>
      <c r="E72" s="33" t="s">
        <v>44</v>
      </c>
      <c r="F72" s="32">
        <v>120</v>
      </c>
      <c r="G72" s="8" t="s">
        <v>5</v>
      </c>
      <c r="H72" s="8">
        <f>B72*D72*F72</f>
        <v>823.2</v>
      </c>
    </row>
    <row r="73" spans="1:8" ht="14.25" customHeight="1">
      <c r="A73" s="2" t="s">
        <v>50</v>
      </c>
      <c r="B73" s="34">
        <f>H72</f>
        <v>823.2</v>
      </c>
      <c r="C73" s="33" t="s">
        <v>44</v>
      </c>
      <c r="D73" s="34">
        <v>2.5</v>
      </c>
      <c r="E73" s="33" t="s">
        <v>44</v>
      </c>
      <c r="F73" s="34">
        <v>4.5</v>
      </c>
      <c r="G73" s="8" t="s">
        <v>3</v>
      </c>
      <c r="H73" s="3">
        <f>B73/D73*F73</f>
        <v>1481.76</v>
      </c>
    </row>
    <row r="74" spans="1:8" ht="14.25" customHeight="1">
      <c r="A74" s="14"/>
      <c r="B74" s="31"/>
      <c r="C74" s="31"/>
      <c r="D74" s="306"/>
      <c r="E74" s="306"/>
      <c r="F74" s="31"/>
      <c r="G74" s="31"/>
      <c r="H74" s="18"/>
    </row>
    <row r="75" spans="1:8" ht="14.25" customHeight="1">
      <c r="A75" s="297" t="s">
        <v>30</v>
      </c>
      <c r="B75" s="320"/>
      <c r="C75" s="320"/>
      <c r="D75" s="320"/>
      <c r="E75" s="320"/>
      <c r="F75" s="320"/>
      <c r="G75" s="320"/>
      <c r="H75" s="321"/>
    </row>
    <row r="76" spans="1:8" ht="14.25" customHeight="1">
      <c r="A76" s="261" t="s">
        <v>121</v>
      </c>
      <c r="B76" s="32">
        <v>2</v>
      </c>
      <c r="C76" s="33" t="s">
        <v>6</v>
      </c>
      <c r="D76" s="32"/>
      <c r="E76" s="33"/>
      <c r="F76" s="32">
        <v>130</v>
      </c>
      <c r="G76" s="33" t="s">
        <v>3</v>
      </c>
      <c r="H76" s="32">
        <f aca="true" t="shared" si="1" ref="H76:H82">B76*F76</f>
        <v>260</v>
      </c>
    </row>
    <row r="77" spans="1:8" ht="14.25" customHeight="1">
      <c r="A77" s="261" t="s">
        <v>867</v>
      </c>
      <c r="B77" s="32">
        <v>1</v>
      </c>
      <c r="C77" s="33" t="s">
        <v>6</v>
      </c>
      <c r="D77" s="32"/>
      <c r="E77" s="33"/>
      <c r="F77" s="32">
        <v>100</v>
      </c>
      <c r="G77" s="33" t="s">
        <v>3</v>
      </c>
      <c r="H77" s="32">
        <f t="shared" si="1"/>
        <v>100</v>
      </c>
    </row>
    <row r="78" spans="1:8" ht="14.25" customHeight="1">
      <c r="A78" s="6" t="s">
        <v>122</v>
      </c>
      <c r="B78" s="32">
        <v>10</v>
      </c>
      <c r="C78" s="33" t="s">
        <v>6</v>
      </c>
      <c r="D78" s="32"/>
      <c r="E78" s="33"/>
      <c r="F78" s="32">
        <v>8</v>
      </c>
      <c r="G78" s="33" t="s">
        <v>3</v>
      </c>
      <c r="H78" s="32">
        <f t="shared" si="1"/>
        <v>80</v>
      </c>
    </row>
    <row r="79" spans="1:8" ht="14.25" customHeight="1">
      <c r="A79" s="6" t="s">
        <v>123</v>
      </c>
      <c r="B79" s="32">
        <v>9</v>
      </c>
      <c r="C79" s="33" t="s">
        <v>6</v>
      </c>
      <c r="D79" s="32"/>
      <c r="E79" s="33"/>
      <c r="F79" s="32">
        <v>15</v>
      </c>
      <c r="G79" s="33" t="s">
        <v>3</v>
      </c>
      <c r="H79" s="32">
        <f t="shared" si="1"/>
        <v>135</v>
      </c>
    </row>
    <row r="80" spans="1:8" ht="14.25" customHeight="1">
      <c r="A80" s="6" t="s">
        <v>200</v>
      </c>
      <c r="B80" s="32">
        <v>9</v>
      </c>
      <c r="C80" s="33" t="s">
        <v>6</v>
      </c>
      <c r="D80" s="32"/>
      <c r="E80" s="33"/>
      <c r="F80" s="32">
        <v>35</v>
      </c>
      <c r="G80" s="33" t="s">
        <v>3</v>
      </c>
      <c r="H80" s="32">
        <f t="shared" si="1"/>
        <v>315</v>
      </c>
    </row>
    <row r="81" spans="1:8" ht="14.25" customHeight="1">
      <c r="A81" s="6" t="s">
        <v>125</v>
      </c>
      <c r="B81" s="32">
        <v>9</v>
      </c>
      <c r="C81" s="33" t="s">
        <v>6</v>
      </c>
      <c r="D81" s="32"/>
      <c r="E81" s="33"/>
      <c r="F81" s="32">
        <v>35</v>
      </c>
      <c r="G81" s="33" t="s">
        <v>3</v>
      </c>
      <c r="H81" s="32">
        <f t="shared" si="1"/>
        <v>315</v>
      </c>
    </row>
    <row r="82" spans="1:8" ht="14.25" customHeight="1">
      <c r="A82" s="6" t="s">
        <v>126</v>
      </c>
      <c r="B82" s="32">
        <v>9</v>
      </c>
      <c r="C82" s="33" t="s">
        <v>6</v>
      </c>
      <c r="D82" s="32"/>
      <c r="E82" s="33"/>
      <c r="F82" s="32">
        <v>28</v>
      </c>
      <c r="G82" s="33" t="s">
        <v>3</v>
      </c>
      <c r="H82" s="32">
        <f t="shared" si="1"/>
        <v>252</v>
      </c>
    </row>
    <row r="83" spans="1:8" ht="14.25" customHeight="1">
      <c r="A83" s="261" t="s">
        <v>804</v>
      </c>
      <c r="B83" s="32">
        <v>25</v>
      </c>
      <c r="C83" s="33" t="s">
        <v>6</v>
      </c>
      <c r="D83" s="32"/>
      <c r="E83" s="33"/>
      <c r="F83" s="32">
        <v>22</v>
      </c>
      <c r="G83" s="33" t="s">
        <v>3</v>
      </c>
      <c r="H83" s="32">
        <f>B83*F83</f>
        <v>550</v>
      </c>
    </row>
    <row r="84" spans="1:8" ht="14.25" customHeight="1">
      <c r="A84" s="6" t="s">
        <v>104</v>
      </c>
      <c r="B84" s="32">
        <v>66</v>
      </c>
      <c r="C84" s="33" t="s">
        <v>46</v>
      </c>
      <c r="D84" s="32"/>
      <c r="E84" s="33"/>
      <c r="F84" s="32">
        <v>35</v>
      </c>
      <c r="G84" s="33" t="s">
        <v>3</v>
      </c>
      <c r="H84" s="32">
        <f aca="true" t="shared" si="2" ref="H84:H102">B84*F84</f>
        <v>2310</v>
      </c>
    </row>
    <row r="85" spans="1:8" ht="14.25" customHeight="1">
      <c r="A85" s="6" t="s">
        <v>107</v>
      </c>
      <c r="B85" s="32">
        <v>1</v>
      </c>
      <c r="C85" s="33" t="s">
        <v>6</v>
      </c>
      <c r="D85" s="32"/>
      <c r="E85" s="33"/>
      <c r="F85" s="32">
        <v>502</v>
      </c>
      <c r="G85" s="33" t="s">
        <v>3</v>
      </c>
      <c r="H85" s="32">
        <f t="shared" si="2"/>
        <v>502</v>
      </c>
    </row>
    <row r="86" spans="1:8" ht="14.25" customHeight="1">
      <c r="A86" s="6" t="s">
        <v>47</v>
      </c>
      <c r="B86" s="32">
        <v>2</v>
      </c>
      <c r="C86" s="33" t="s">
        <v>6</v>
      </c>
      <c r="D86" s="32"/>
      <c r="E86" s="33"/>
      <c r="F86" s="32">
        <v>350</v>
      </c>
      <c r="G86" s="33" t="s">
        <v>3</v>
      </c>
      <c r="H86" s="32">
        <f t="shared" si="2"/>
        <v>700</v>
      </c>
    </row>
    <row r="87" spans="1:8" ht="14.25" customHeight="1">
      <c r="A87" s="261" t="s">
        <v>866</v>
      </c>
      <c r="B87" s="32">
        <v>2</v>
      </c>
      <c r="C87" s="33" t="s">
        <v>6</v>
      </c>
      <c r="D87" s="32"/>
      <c r="E87" s="33"/>
      <c r="F87" s="32">
        <v>750</v>
      </c>
      <c r="G87" s="33" t="s">
        <v>3</v>
      </c>
      <c r="H87" s="32">
        <f t="shared" si="2"/>
        <v>1500</v>
      </c>
    </row>
    <row r="88" spans="1:8" ht="14.25" customHeight="1">
      <c r="A88" s="6" t="s">
        <v>172</v>
      </c>
      <c r="B88" s="32">
        <v>3</v>
      </c>
      <c r="C88" s="33" t="s">
        <v>6</v>
      </c>
      <c r="D88" s="32"/>
      <c r="E88" s="33"/>
      <c r="F88" s="32">
        <v>100</v>
      </c>
      <c r="G88" s="33" t="s">
        <v>3</v>
      </c>
      <c r="H88" s="32">
        <f t="shared" si="2"/>
        <v>300</v>
      </c>
    </row>
    <row r="89" spans="1:8" ht="14.25" customHeight="1">
      <c r="A89" s="6" t="s">
        <v>230</v>
      </c>
      <c r="B89" s="32">
        <v>30</v>
      </c>
      <c r="C89" s="33" t="s">
        <v>6</v>
      </c>
      <c r="D89" s="32"/>
      <c r="E89" s="33"/>
      <c r="F89" s="32">
        <v>7</v>
      </c>
      <c r="G89" s="33" t="s">
        <v>3</v>
      </c>
      <c r="H89" s="32">
        <f t="shared" si="2"/>
        <v>210</v>
      </c>
    </row>
    <row r="90" spans="1:8" ht="14.25" customHeight="1">
      <c r="A90" s="65" t="s">
        <v>308</v>
      </c>
      <c r="B90" s="32">
        <v>5</v>
      </c>
      <c r="C90" s="33" t="s">
        <v>6</v>
      </c>
      <c r="D90" s="32"/>
      <c r="E90" s="33"/>
      <c r="F90" s="32">
        <v>100</v>
      </c>
      <c r="G90" s="33" t="s">
        <v>3</v>
      </c>
      <c r="H90" s="32">
        <f t="shared" si="2"/>
        <v>500</v>
      </c>
    </row>
    <row r="91" spans="1:8" ht="14.25" customHeight="1">
      <c r="A91" s="77" t="s">
        <v>93</v>
      </c>
      <c r="B91" s="32">
        <v>29</v>
      </c>
      <c r="C91" s="33" t="s">
        <v>6</v>
      </c>
      <c r="D91" s="32"/>
      <c r="E91" s="33"/>
      <c r="F91" s="32">
        <v>20</v>
      </c>
      <c r="G91" s="33" t="s">
        <v>3</v>
      </c>
      <c r="H91" s="32">
        <f t="shared" si="2"/>
        <v>580</v>
      </c>
    </row>
    <row r="92" spans="1:8" ht="14.25" customHeight="1">
      <c r="A92" s="77" t="s">
        <v>94</v>
      </c>
      <c r="B92" s="32">
        <v>30</v>
      </c>
      <c r="C92" s="33" t="s">
        <v>6</v>
      </c>
      <c r="D92" s="32"/>
      <c r="E92" s="33"/>
      <c r="F92" s="32">
        <v>26</v>
      </c>
      <c r="G92" s="33" t="s">
        <v>3</v>
      </c>
      <c r="H92" s="32">
        <f t="shared" si="2"/>
        <v>780</v>
      </c>
    </row>
    <row r="93" spans="1:8" ht="14.25" customHeight="1">
      <c r="A93" s="77" t="s">
        <v>136</v>
      </c>
      <c r="B93" s="32">
        <v>4</v>
      </c>
      <c r="C93" s="33" t="s">
        <v>6</v>
      </c>
      <c r="D93" s="32"/>
      <c r="E93" s="33"/>
      <c r="F93" s="32">
        <v>40</v>
      </c>
      <c r="G93" s="33" t="s">
        <v>3</v>
      </c>
      <c r="H93" s="32">
        <f t="shared" si="2"/>
        <v>160</v>
      </c>
    </row>
    <row r="94" spans="1:8" ht="14.25" customHeight="1">
      <c r="A94" s="77" t="s">
        <v>137</v>
      </c>
      <c r="B94" s="32">
        <v>5</v>
      </c>
      <c r="C94" s="33" t="s">
        <v>6</v>
      </c>
      <c r="D94" s="32"/>
      <c r="E94" s="33"/>
      <c r="F94" s="32">
        <v>30</v>
      </c>
      <c r="G94" s="33" t="s">
        <v>3</v>
      </c>
      <c r="H94" s="32">
        <f t="shared" si="2"/>
        <v>150</v>
      </c>
    </row>
    <row r="95" spans="1:8" ht="14.25" customHeight="1">
      <c r="A95" s="77" t="s">
        <v>134</v>
      </c>
      <c r="B95" s="32">
        <v>5</v>
      </c>
      <c r="C95" s="33" t="s">
        <v>6</v>
      </c>
      <c r="D95" s="32"/>
      <c r="E95" s="33"/>
      <c r="F95" s="32">
        <v>130</v>
      </c>
      <c r="G95" s="33" t="s">
        <v>3</v>
      </c>
      <c r="H95" s="32">
        <f t="shared" si="2"/>
        <v>650</v>
      </c>
    </row>
    <row r="96" spans="1:8" ht="14.25" customHeight="1">
      <c r="A96" s="77" t="s">
        <v>868</v>
      </c>
      <c r="B96" s="32">
        <v>2</v>
      </c>
      <c r="C96" s="33" t="s">
        <v>6</v>
      </c>
      <c r="D96" s="32"/>
      <c r="E96" s="33"/>
      <c r="F96" s="32">
        <v>1700</v>
      </c>
      <c r="G96" s="33" t="s">
        <v>3</v>
      </c>
      <c r="H96" s="32">
        <f t="shared" si="2"/>
        <v>3400</v>
      </c>
    </row>
    <row r="97" spans="1:8" ht="14.25" customHeight="1">
      <c r="A97" s="77" t="s">
        <v>154</v>
      </c>
      <c r="B97" s="32">
        <v>102</v>
      </c>
      <c r="C97" s="33" t="s">
        <v>6</v>
      </c>
      <c r="D97" s="32"/>
      <c r="E97" s="33"/>
      <c r="F97" s="32">
        <v>2</v>
      </c>
      <c r="G97" s="33" t="s">
        <v>3</v>
      </c>
      <c r="H97" s="32">
        <f t="shared" si="2"/>
        <v>204</v>
      </c>
    </row>
    <row r="98" spans="1:8" ht="14.25" customHeight="1">
      <c r="A98" s="77" t="s">
        <v>309</v>
      </c>
      <c r="B98" s="32">
        <v>6</v>
      </c>
      <c r="C98" s="33" t="s">
        <v>310</v>
      </c>
      <c r="D98" s="32"/>
      <c r="E98" s="33"/>
      <c r="F98" s="32">
        <v>50</v>
      </c>
      <c r="G98" s="33" t="s">
        <v>3</v>
      </c>
      <c r="H98" s="32">
        <f t="shared" si="2"/>
        <v>300</v>
      </c>
    </row>
    <row r="99" spans="1:8" ht="14.25" customHeight="1">
      <c r="A99" s="77" t="s">
        <v>138</v>
      </c>
      <c r="B99" s="32">
        <v>4</v>
      </c>
      <c r="C99" s="33" t="s">
        <v>6</v>
      </c>
      <c r="D99" s="32"/>
      <c r="E99" s="33"/>
      <c r="F99" s="32">
        <v>250</v>
      </c>
      <c r="G99" s="33" t="s">
        <v>3</v>
      </c>
      <c r="H99" s="32">
        <f t="shared" si="2"/>
        <v>1000</v>
      </c>
    </row>
    <row r="100" spans="1:8" ht="14.25" customHeight="1">
      <c r="A100" s="260" t="s">
        <v>805</v>
      </c>
      <c r="B100" s="32">
        <v>100</v>
      </c>
      <c r="C100" s="33" t="s">
        <v>46</v>
      </c>
      <c r="D100" s="32"/>
      <c r="E100" s="33"/>
      <c r="F100" s="32">
        <v>15</v>
      </c>
      <c r="G100" s="33" t="s">
        <v>3</v>
      </c>
      <c r="H100" s="32">
        <f t="shared" si="2"/>
        <v>1500</v>
      </c>
    </row>
    <row r="101" spans="1:8" ht="14.25" customHeight="1">
      <c r="A101" s="77" t="s">
        <v>98</v>
      </c>
      <c r="B101" s="32">
        <v>4</v>
      </c>
      <c r="C101" s="33" t="s">
        <v>6</v>
      </c>
      <c r="D101" s="32"/>
      <c r="E101" s="33"/>
      <c r="F101" s="32">
        <v>30</v>
      </c>
      <c r="G101" s="33" t="s">
        <v>3</v>
      </c>
      <c r="H101" s="32">
        <f t="shared" si="2"/>
        <v>120</v>
      </c>
    </row>
    <row r="102" spans="1:8" ht="14.25" customHeight="1">
      <c r="A102" s="77" t="s">
        <v>311</v>
      </c>
      <c r="B102" s="32">
        <v>10</v>
      </c>
      <c r="C102" s="33" t="s">
        <v>6</v>
      </c>
      <c r="D102" s="32"/>
      <c r="E102" s="33"/>
      <c r="F102" s="32">
        <v>40</v>
      </c>
      <c r="G102" s="33" t="s">
        <v>3</v>
      </c>
      <c r="H102" s="32">
        <f t="shared" si="2"/>
        <v>400</v>
      </c>
    </row>
    <row r="103" spans="1:8" ht="14.25" customHeight="1">
      <c r="A103" s="6" t="s">
        <v>874</v>
      </c>
      <c r="B103" s="32">
        <v>1</v>
      </c>
      <c r="C103" s="33" t="s">
        <v>6</v>
      </c>
      <c r="D103" s="32"/>
      <c r="E103" s="33"/>
      <c r="F103" s="32">
        <v>5079</v>
      </c>
      <c r="G103" s="33" t="s">
        <v>3</v>
      </c>
      <c r="H103" s="32">
        <f>F103</f>
        <v>5079</v>
      </c>
    </row>
    <row r="104" spans="1:8" ht="14.25" customHeight="1">
      <c r="A104" s="77" t="s">
        <v>96</v>
      </c>
      <c r="B104" s="32">
        <v>4</v>
      </c>
      <c r="C104" s="33" t="s">
        <v>6</v>
      </c>
      <c r="D104" s="32"/>
      <c r="E104" s="33"/>
      <c r="F104" s="32">
        <v>124</v>
      </c>
      <c r="G104" s="33" t="s">
        <v>3</v>
      </c>
      <c r="H104" s="32">
        <f>B104*F104</f>
        <v>496</v>
      </c>
    </row>
    <row r="105" spans="1:8" ht="14.25" customHeight="1">
      <c r="A105" s="77" t="s">
        <v>286</v>
      </c>
      <c r="B105" s="32">
        <v>11</v>
      </c>
      <c r="C105" s="33" t="s">
        <v>6</v>
      </c>
      <c r="D105" s="32"/>
      <c r="E105" s="33"/>
      <c r="F105" s="32">
        <v>200</v>
      </c>
      <c r="G105" s="33" t="s">
        <v>3</v>
      </c>
      <c r="H105" s="32">
        <f>B105*F105</f>
        <v>2200</v>
      </c>
    </row>
    <row r="106" spans="1:8" ht="14.25" customHeight="1">
      <c r="A106" s="6" t="s">
        <v>30</v>
      </c>
      <c r="B106" s="7"/>
      <c r="C106" s="7"/>
      <c r="D106" s="303"/>
      <c r="E106" s="304"/>
      <c r="F106" s="8"/>
      <c r="G106" s="8"/>
      <c r="H106" s="5">
        <f>SUM(H76:H105)</f>
        <v>25048</v>
      </c>
    </row>
    <row r="107" spans="1:8" ht="14.25" customHeight="1">
      <c r="A107" s="2" t="s">
        <v>745</v>
      </c>
      <c r="B107" s="7"/>
      <c r="C107" s="7"/>
      <c r="D107" s="303"/>
      <c r="E107" s="304"/>
      <c r="F107" s="8"/>
      <c r="G107" s="8"/>
      <c r="H107" s="5">
        <v>20000</v>
      </c>
    </row>
    <row r="108" spans="1:8" ht="14.25" customHeight="1">
      <c r="A108" s="297" t="s">
        <v>79</v>
      </c>
      <c r="B108" s="320"/>
      <c r="C108" s="320"/>
      <c r="D108" s="320"/>
      <c r="E108" s="320"/>
      <c r="F108" s="320"/>
      <c r="G108" s="320"/>
      <c r="H108" s="321"/>
    </row>
    <row r="109" spans="1:8" ht="22.5" customHeight="1">
      <c r="A109" s="6" t="s">
        <v>79</v>
      </c>
      <c r="B109" s="7">
        <v>138</v>
      </c>
      <c r="C109" s="7" t="s">
        <v>80</v>
      </c>
      <c r="D109" s="303">
        <v>0.18</v>
      </c>
      <c r="E109" s="304"/>
      <c r="F109" s="8" t="s">
        <v>42</v>
      </c>
      <c r="G109" s="8"/>
      <c r="H109" s="8">
        <f>D109*B109</f>
        <v>24.84</v>
      </c>
    </row>
    <row r="110" spans="1:8" ht="14.25" customHeight="1">
      <c r="A110" s="6"/>
      <c r="B110" s="8">
        <f>H109</f>
        <v>24.84</v>
      </c>
      <c r="C110" s="7" t="s">
        <v>42</v>
      </c>
      <c r="D110" s="20">
        <v>12</v>
      </c>
      <c r="E110" s="40" t="s">
        <v>46</v>
      </c>
      <c r="F110" s="8">
        <v>27.4</v>
      </c>
      <c r="G110" s="8" t="s">
        <v>3</v>
      </c>
      <c r="H110" s="8">
        <f>B110*D110*F110</f>
        <v>8167.39</v>
      </c>
    </row>
    <row r="111" spans="1:8" ht="14.25" customHeight="1">
      <c r="A111" s="2" t="s">
        <v>29</v>
      </c>
      <c r="B111" s="7"/>
      <c r="C111" s="7"/>
      <c r="D111" s="303"/>
      <c r="E111" s="304"/>
      <c r="F111" s="8"/>
      <c r="G111" s="8"/>
      <c r="H111" s="4">
        <f>SUM(H110)</f>
        <v>8167</v>
      </c>
    </row>
    <row r="112" spans="1:8" ht="14.25" customHeight="1">
      <c r="A112" s="41"/>
      <c r="B112" s="42"/>
      <c r="C112" s="42"/>
      <c r="D112" s="43"/>
      <c r="E112" s="43"/>
      <c r="F112" s="44"/>
      <c r="G112" s="44"/>
      <c r="H112" s="45"/>
    </row>
    <row r="113" spans="1:8" ht="14.25" customHeight="1">
      <c r="A113" s="297" t="s">
        <v>31</v>
      </c>
      <c r="B113" s="320"/>
      <c r="C113" s="320"/>
      <c r="D113" s="320"/>
      <c r="E113" s="320"/>
      <c r="F113" s="320"/>
      <c r="G113" s="320"/>
      <c r="H113" s="321"/>
    </row>
    <row r="114" spans="1:8" ht="14.25" customHeight="1">
      <c r="A114" s="6" t="s">
        <v>516</v>
      </c>
      <c r="B114" s="32">
        <v>14</v>
      </c>
      <c r="C114" s="33" t="s">
        <v>6</v>
      </c>
      <c r="D114" s="32"/>
      <c r="E114" s="33"/>
      <c r="F114" s="32">
        <v>67.8</v>
      </c>
      <c r="G114" s="33" t="s">
        <v>3</v>
      </c>
      <c r="H114" s="32">
        <f aca="true" t="shared" si="3" ref="H114:H125">B114*F114</f>
        <v>949.2</v>
      </c>
    </row>
    <row r="115" spans="1:8" ht="14.25" customHeight="1">
      <c r="A115" s="6" t="s">
        <v>517</v>
      </c>
      <c r="B115" s="32">
        <v>2</v>
      </c>
      <c r="C115" s="33" t="s">
        <v>6</v>
      </c>
      <c r="D115" s="32"/>
      <c r="E115" s="33"/>
      <c r="F115" s="102">
        <v>3601.69</v>
      </c>
      <c r="G115" s="33" t="s">
        <v>3</v>
      </c>
      <c r="H115" s="32">
        <f t="shared" si="3"/>
        <v>7203.38</v>
      </c>
    </row>
    <row r="116" spans="1:8" ht="14.25" customHeight="1">
      <c r="A116" s="6" t="s">
        <v>518</v>
      </c>
      <c r="B116" s="32">
        <v>280</v>
      </c>
      <c r="C116" s="33" t="s">
        <v>46</v>
      </c>
      <c r="D116" s="32"/>
      <c r="E116" s="33"/>
      <c r="F116" s="32">
        <v>8.9</v>
      </c>
      <c r="G116" s="33" t="s">
        <v>3</v>
      </c>
      <c r="H116" s="32">
        <f t="shared" si="3"/>
        <v>2492</v>
      </c>
    </row>
    <row r="117" spans="1:8" ht="14.25" customHeight="1">
      <c r="A117" s="6" t="s">
        <v>519</v>
      </c>
      <c r="B117" s="32">
        <v>25</v>
      </c>
      <c r="C117" s="33" t="s">
        <v>46</v>
      </c>
      <c r="D117" s="32"/>
      <c r="E117" s="33"/>
      <c r="F117" s="32">
        <v>21.19</v>
      </c>
      <c r="G117" s="33" t="s">
        <v>3</v>
      </c>
      <c r="H117" s="32">
        <f t="shared" si="3"/>
        <v>529.75</v>
      </c>
    </row>
    <row r="118" spans="1:8" ht="14.25" customHeight="1">
      <c r="A118" s="6" t="s">
        <v>391</v>
      </c>
      <c r="B118" s="32">
        <v>15</v>
      </c>
      <c r="C118" s="33" t="s">
        <v>110</v>
      </c>
      <c r="D118" s="32"/>
      <c r="E118" s="33"/>
      <c r="F118" s="32">
        <v>264</v>
      </c>
      <c r="G118" s="33" t="s">
        <v>3</v>
      </c>
      <c r="H118" s="32">
        <f t="shared" si="3"/>
        <v>3960</v>
      </c>
    </row>
    <row r="119" spans="1:8" ht="14.25" customHeight="1">
      <c r="A119" s="6" t="s">
        <v>288</v>
      </c>
      <c r="B119" s="32">
        <v>9</v>
      </c>
      <c r="C119" s="33" t="s">
        <v>110</v>
      </c>
      <c r="D119" s="32"/>
      <c r="E119" s="33"/>
      <c r="F119" s="32">
        <v>220</v>
      </c>
      <c r="G119" s="33" t="s">
        <v>3</v>
      </c>
      <c r="H119" s="32">
        <f t="shared" si="3"/>
        <v>1980</v>
      </c>
    </row>
    <row r="120" spans="1:8" ht="14.25" customHeight="1">
      <c r="A120" s="6" t="s">
        <v>289</v>
      </c>
      <c r="B120" s="32">
        <v>8</v>
      </c>
      <c r="C120" s="33" t="s">
        <v>6</v>
      </c>
      <c r="D120" s="32"/>
      <c r="E120" s="33"/>
      <c r="F120" s="32">
        <v>320</v>
      </c>
      <c r="G120" s="33" t="s">
        <v>3</v>
      </c>
      <c r="H120" s="32">
        <f t="shared" si="3"/>
        <v>2560</v>
      </c>
    </row>
    <row r="121" spans="1:8" ht="14.25" customHeight="1">
      <c r="A121" s="6" t="s">
        <v>520</v>
      </c>
      <c r="B121" s="32">
        <v>3</v>
      </c>
      <c r="C121" s="33" t="s">
        <v>6</v>
      </c>
      <c r="D121" s="32"/>
      <c r="E121" s="33"/>
      <c r="F121" s="32">
        <v>110.17</v>
      </c>
      <c r="G121" s="33" t="s">
        <v>3</v>
      </c>
      <c r="H121" s="32">
        <f t="shared" si="3"/>
        <v>330.51</v>
      </c>
    </row>
    <row r="122" spans="1:8" ht="14.25" customHeight="1">
      <c r="A122" s="6" t="s">
        <v>521</v>
      </c>
      <c r="B122" s="32">
        <v>500</v>
      </c>
      <c r="C122" s="33" t="s">
        <v>46</v>
      </c>
      <c r="D122" s="32"/>
      <c r="E122" s="33"/>
      <c r="F122" s="32">
        <v>8.05</v>
      </c>
      <c r="G122" s="33" t="s">
        <v>3</v>
      </c>
      <c r="H122" s="32">
        <f t="shared" si="3"/>
        <v>4025</v>
      </c>
    </row>
    <row r="123" spans="1:8" ht="14.25" customHeight="1">
      <c r="A123" s="6" t="s">
        <v>522</v>
      </c>
      <c r="B123" s="32">
        <v>250</v>
      </c>
      <c r="C123" s="33" t="s">
        <v>46</v>
      </c>
      <c r="D123" s="32"/>
      <c r="E123" s="33"/>
      <c r="F123" s="32">
        <v>13.98</v>
      </c>
      <c r="G123" s="33" t="s">
        <v>3</v>
      </c>
      <c r="H123" s="32">
        <f t="shared" si="3"/>
        <v>3495</v>
      </c>
    </row>
    <row r="124" spans="1:8" ht="14.25" customHeight="1">
      <c r="A124" s="6" t="s">
        <v>523</v>
      </c>
      <c r="B124" s="32">
        <v>1</v>
      </c>
      <c r="C124" s="33" t="s">
        <v>6</v>
      </c>
      <c r="D124" s="32"/>
      <c r="E124" s="33"/>
      <c r="F124" s="32">
        <v>661.02</v>
      </c>
      <c r="G124" s="33" t="s">
        <v>3</v>
      </c>
      <c r="H124" s="32">
        <f t="shared" si="3"/>
        <v>661.02</v>
      </c>
    </row>
    <row r="125" spans="1:8" ht="14.25" customHeight="1">
      <c r="A125" s="6" t="s">
        <v>524</v>
      </c>
      <c r="B125" s="32">
        <v>400</v>
      </c>
      <c r="C125" s="33" t="s">
        <v>46</v>
      </c>
      <c r="D125" s="32"/>
      <c r="E125" s="33"/>
      <c r="F125" s="32">
        <v>4.66</v>
      </c>
      <c r="G125" s="33" t="s">
        <v>3</v>
      </c>
      <c r="H125" s="32">
        <f t="shared" si="3"/>
        <v>1864</v>
      </c>
    </row>
    <row r="126" spans="1:8" ht="12" customHeight="1">
      <c r="A126" s="2" t="s">
        <v>31</v>
      </c>
      <c r="B126" s="7"/>
      <c r="C126" s="7"/>
      <c r="D126" s="40"/>
      <c r="E126" s="40"/>
      <c r="F126" s="8"/>
      <c r="G126" s="8"/>
      <c r="H126" s="4">
        <f>SUM(H114:H125)</f>
        <v>30050</v>
      </c>
    </row>
    <row r="127" spans="1:8" ht="12" customHeight="1">
      <c r="A127" s="2" t="s">
        <v>256</v>
      </c>
      <c r="B127" s="7"/>
      <c r="C127" s="7"/>
      <c r="D127" s="40"/>
      <c r="E127" s="40"/>
      <c r="F127" s="8"/>
      <c r="G127" s="8"/>
      <c r="H127" s="5">
        <v>30077</v>
      </c>
    </row>
    <row r="128" spans="1:8" ht="14.25" customHeight="1">
      <c r="A128" s="2" t="s">
        <v>259</v>
      </c>
      <c r="B128" s="7"/>
      <c r="C128" s="7"/>
      <c r="D128" s="7"/>
      <c r="E128" s="7"/>
      <c r="F128" s="8"/>
      <c r="G128" s="8"/>
      <c r="H128" s="4">
        <f>H70+H73+H106+H111+H126</f>
        <v>196980</v>
      </c>
    </row>
    <row r="129" spans="1:8" ht="14.25" customHeight="1">
      <c r="A129" s="2" t="s">
        <v>406</v>
      </c>
      <c r="B129" s="7"/>
      <c r="C129" s="7"/>
      <c r="D129" s="7"/>
      <c r="E129" s="7"/>
      <c r="F129" s="8"/>
      <c r="G129" s="8"/>
      <c r="H129" s="4">
        <v>197000</v>
      </c>
    </row>
    <row r="130" spans="1:8" ht="14.25" customHeight="1">
      <c r="A130" s="46" t="s">
        <v>86</v>
      </c>
      <c r="B130" s="47"/>
      <c r="C130" s="47"/>
      <c r="D130" s="47"/>
      <c r="E130" s="47"/>
      <c r="F130" s="48"/>
      <c r="G130" s="48"/>
      <c r="H130" s="49">
        <f>H5+H11+H15+H21+H32+H43+H56+H61+H128</f>
        <v>1817917</v>
      </c>
    </row>
    <row r="131" spans="1:8" ht="14.25" customHeight="1">
      <c r="A131" s="50" t="s">
        <v>87</v>
      </c>
      <c r="B131" s="47"/>
      <c r="C131" s="47"/>
      <c r="D131" s="47"/>
      <c r="E131" s="47"/>
      <c r="F131" s="48"/>
      <c r="G131" s="48"/>
      <c r="H131" s="49">
        <f>H6+H12+H16+H22+H33+H44+H57+H62+H129</f>
        <v>1818000</v>
      </c>
    </row>
    <row r="132" spans="1:8" ht="14.25" customHeight="1">
      <c r="A132" s="51"/>
      <c r="B132" s="52"/>
      <c r="C132" s="52"/>
      <c r="D132" s="52"/>
      <c r="E132" s="52"/>
      <c r="F132" s="53"/>
      <c r="G132" s="53"/>
      <c r="H132" s="51"/>
    </row>
    <row r="133" spans="1:8" ht="12.75" customHeight="1">
      <c r="A133" s="322" t="s">
        <v>61</v>
      </c>
      <c r="B133" s="322"/>
      <c r="C133" s="322"/>
      <c r="D133" s="322"/>
      <c r="E133" s="322"/>
      <c r="F133" s="322"/>
      <c r="G133" s="322"/>
      <c r="H133" s="322"/>
    </row>
    <row r="134" spans="1:7" ht="14.25" customHeight="1">
      <c r="A134" s="1" t="s">
        <v>62</v>
      </c>
      <c r="B134" s="1"/>
      <c r="C134" s="1"/>
      <c r="D134" s="1" t="s">
        <v>60</v>
      </c>
      <c r="E134" s="1"/>
      <c r="F134" s="1"/>
      <c r="G134" s="1" t="s">
        <v>756</v>
      </c>
    </row>
    <row r="135" spans="1:6" ht="14.25" customHeight="1">
      <c r="A135" s="25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6"/>
      <c r="B139" s="26"/>
      <c r="C139" s="26"/>
      <c r="D139" s="26"/>
      <c r="E139" s="11"/>
      <c r="F139" s="27"/>
    </row>
    <row r="140" spans="1:6" ht="14.25" customHeight="1">
      <c r="A140" s="26"/>
      <c r="B140" s="26"/>
      <c r="C140" s="26"/>
      <c r="D140" s="26"/>
      <c r="E140" s="11"/>
      <c r="F140" s="27"/>
    </row>
    <row r="141" spans="1:6" ht="14.25" customHeight="1">
      <c r="A141" s="26"/>
      <c r="B141" s="26"/>
      <c r="C141" s="26"/>
      <c r="D141" s="26"/>
      <c r="E141" s="11"/>
      <c r="F141" s="27"/>
    </row>
    <row r="142" spans="1:6" ht="14.25" customHeight="1">
      <c r="A142" s="26"/>
      <c r="B142" s="26"/>
      <c r="C142" s="26"/>
      <c r="D142" s="26"/>
      <c r="E142" s="11"/>
      <c r="F142" s="27"/>
    </row>
    <row r="143" spans="1:6" ht="14.25" customHeight="1">
      <c r="A143" s="26"/>
      <c r="B143" s="26"/>
      <c r="C143" s="26"/>
      <c r="D143" s="26"/>
      <c r="E143" s="11"/>
      <c r="F143" s="27"/>
    </row>
    <row r="144" spans="1:6" ht="14.25" customHeight="1">
      <c r="A144" s="26"/>
      <c r="B144" s="26"/>
      <c r="C144" s="26"/>
      <c r="D144" s="26"/>
      <c r="E144" s="11"/>
      <c r="F144" s="27"/>
    </row>
    <row r="145" spans="1:6" ht="14.25" customHeight="1">
      <c r="A145" s="26"/>
      <c r="B145" s="26"/>
      <c r="C145" s="26"/>
      <c r="D145" s="26"/>
      <c r="E145" s="11"/>
      <c r="F145" s="27"/>
    </row>
    <row r="146" spans="1:6" ht="14.25" customHeight="1">
      <c r="A146" s="28"/>
      <c r="B146" s="28"/>
      <c r="C146" s="26"/>
      <c r="D146" s="11"/>
      <c r="E146" s="11"/>
      <c r="F146" s="27"/>
    </row>
    <row r="147" spans="1:6" ht="14.25" customHeight="1">
      <c r="A147" s="29"/>
      <c r="B147" s="29"/>
      <c r="C147" s="29"/>
      <c r="D147" s="29"/>
      <c r="E147" s="11"/>
      <c r="F147" s="27"/>
    </row>
    <row r="148" spans="1:6" ht="14.25" customHeight="1">
      <c r="A148" s="30"/>
      <c r="B148" s="11"/>
      <c r="C148" s="11"/>
      <c r="D148" s="11"/>
      <c r="E148" s="11"/>
      <c r="F148" s="27"/>
    </row>
  </sheetData>
  <sheetProtection/>
  <mergeCells count="26">
    <mergeCell ref="D111:E111"/>
    <mergeCell ref="D109:E109"/>
    <mergeCell ref="A108:H108"/>
    <mergeCell ref="A45:H45"/>
    <mergeCell ref="A71:H71"/>
    <mergeCell ref="A58:H58"/>
    <mergeCell ref="A64:H64"/>
    <mergeCell ref="A70:G70"/>
    <mergeCell ref="D62:E62"/>
    <mergeCell ref="A63:H63"/>
    <mergeCell ref="A1:H1"/>
    <mergeCell ref="A2:H2"/>
    <mergeCell ref="A23:H23"/>
    <mergeCell ref="A133:H133"/>
    <mergeCell ref="D74:E74"/>
    <mergeCell ref="D106:E106"/>
    <mergeCell ref="D107:E107"/>
    <mergeCell ref="A75:H75"/>
    <mergeCell ref="A113:H113"/>
    <mergeCell ref="A34:H34"/>
    <mergeCell ref="A27:A29"/>
    <mergeCell ref="A24:A26"/>
    <mergeCell ref="A3:H3"/>
    <mergeCell ref="A7:H7"/>
    <mergeCell ref="A13:H13"/>
    <mergeCell ref="A18:H18"/>
  </mergeCells>
  <printOptions/>
  <pageMargins left="0.75" right="0.75" top="0.32" bottom="0.28" header="0.2" footer="0.2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>
      <c r="A1" s="301" t="s">
        <v>258</v>
      </c>
      <c r="B1" s="301"/>
      <c r="C1" s="301"/>
      <c r="D1" s="301"/>
      <c r="E1" s="301"/>
      <c r="F1" s="301"/>
      <c r="G1" s="301"/>
      <c r="H1" s="301"/>
    </row>
    <row r="2" spans="1:8" ht="12">
      <c r="A2" s="282" t="s">
        <v>876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4">
      <c r="A4" s="6" t="s">
        <v>632</v>
      </c>
      <c r="B4" s="75">
        <v>5205</v>
      </c>
      <c r="C4" s="68" t="s">
        <v>3</v>
      </c>
      <c r="D4" s="75">
        <v>1</v>
      </c>
      <c r="E4" s="75" t="s">
        <v>796</v>
      </c>
      <c r="F4" s="75">
        <v>12</v>
      </c>
      <c r="G4" s="75" t="s">
        <v>4</v>
      </c>
      <c r="H4" s="68">
        <v>62460</v>
      </c>
    </row>
    <row r="5" spans="1:8" ht="12">
      <c r="A5" s="2" t="s">
        <v>0</v>
      </c>
      <c r="B5" s="67"/>
      <c r="C5" s="67"/>
      <c r="D5" s="67"/>
      <c r="E5" s="67"/>
      <c r="F5" s="67"/>
      <c r="G5" s="67"/>
      <c r="H5" s="84">
        <v>62460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62000</v>
      </c>
    </row>
    <row r="7" spans="1:8" ht="12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>
      <c r="A8" s="6" t="s">
        <v>674</v>
      </c>
      <c r="B8" s="68">
        <v>200</v>
      </c>
      <c r="C8" s="68" t="s">
        <v>3</v>
      </c>
      <c r="D8" s="68">
        <v>14</v>
      </c>
      <c r="E8" s="68" t="s">
        <v>5</v>
      </c>
      <c r="F8" s="68">
        <v>3</v>
      </c>
      <c r="G8" s="68" t="s">
        <v>2</v>
      </c>
      <c r="H8" s="68">
        <f aca="true" t="shared" si="0" ref="H8:H13">B8*D8*F8</f>
        <v>8400</v>
      </c>
    </row>
    <row r="9" spans="1:8" ht="12">
      <c r="A9" s="6" t="s">
        <v>681</v>
      </c>
      <c r="B9" s="68">
        <v>200</v>
      </c>
      <c r="C9" s="68" t="s">
        <v>3</v>
      </c>
      <c r="D9" s="68">
        <v>5</v>
      </c>
      <c r="E9" s="68" t="s">
        <v>5</v>
      </c>
      <c r="F9" s="68">
        <v>1</v>
      </c>
      <c r="G9" s="68" t="s">
        <v>2</v>
      </c>
      <c r="H9" s="68">
        <f t="shared" si="0"/>
        <v>1000</v>
      </c>
    </row>
    <row r="10" spans="1:8" ht="12">
      <c r="A10" s="6" t="s">
        <v>675</v>
      </c>
      <c r="B10" s="68">
        <v>200</v>
      </c>
      <c r="C10" s="68" t="s">
        <v>3</v>
      </c>
      <c r="D10" s="68">
        <v>14</v>
      </c>
      <c r="E10" s="68" t="s">
        <v>5</v>
      </c>
      <c r="F10" s="68">
        <v>3</v>
      </c>
      <c r="G10" s="68" t="s">
        <v>2</v>
      </c>
      <c r="H10" s="68">
        <f t="shared" si="0"/>
        <v>8400</v>
      </c>
    </row>
    <row r="11" spans="1:8" ht="12">
      <c r="A11" s="6" t="s">
        <v>682</v>
      </c>
      <c r="B11" s="68">
        <v>200</v>
      </c>
      <c r="C11" s="68" t="s">
        <v>3</v>
      </c>
      <c r="D11" s="68">
        <v>3</v>
      </c>
      <c r="E11" s="68" t="s">
        <v>5</v>
      </c>
      <c r="F11" s="68">
        <v>3</v>
      </c>
      <c r="G11" s="68"/>
      <c r="H11" s="68">
        <f t="shared" si="0"/>
        <v>1800</v>
      </c>
    </row>
    <row r="12" spans="1:8" ht="12">
      <c r="A12" s="6" t="s">
        <v>683</v>
      </c>
      <c r="B12" s="68">
        <v>200</v>
      </c>
      <c r="C12" s="68" t="s">
        <v>3</v>
      </c>
      <c r="D12" s="68">
        <v>4</v>
      </c>
      <c r="E12" s="68" t="s">
        <v>5</v>
      </c>
      <c r="F12" s="68">
        <v>1</v>
      </c>
      <c r="G12" s="68"/>
      <c r="H12" s="68">
        <f t="shared" si="0"/>
        <v>800</v>
      </c>
    </row>
    <row r="13" spans="1:8" ht="24">
      <c r="A13" s="6" t="s">
        <v>679</v>
      </c>
      <c r="B13" s="68">
        <v>200</v>
      </c>
      <c r="C13" s="68" t="s">
        <v>3</v>
      </c>
      <c r="D13" s="68">
        <v>7</v>
      </c>
      <c r="E13" s="68" t="s">
        <v>5</v>
      </c>
      <c r="F13" s="68">
        <v>1</v>
      </c>
      <c r="G13" s="68" t="s">
        <v>2</v>
      </c>
      <c r="H13" s="68">
        <f t="shared" si="0"/>
        <v>1400</v>
      </c>
    </row>
    <row r="14" spans="1:8" ht="12">
      <c r="A14" s="2" t="s">
        <v>0</v>
      </c>
      <c r="B14" s="67"/>
      <c r="C14" s="67"/>
      <c r="D14" s="67"/>
      <c r="E14" s="67"/>
      <c r="F14" s="67"/>
      <c r="G14" s="67"/>
      <c r="H14" s="84">
        <f>H8+H10+H13+H9+H11+H12</f>
        <v>21800</v>
      </c>
    </row>
    <row r="15" spans="1:8" ht="12">
      <c r="A15" s="2" t="s">
        <v>256</v>
      </c>
      <c r="B15" s="67"/>
      <c r="C15" s="67"/>
      <c r="D15" s="67"/>
      <c r="E15" s="67"/>
      <c r="F15" s="67"/>
      <c r="G15" s="67"/>
      <c r="H15" s="84">
        <v>22000</v>
      </c>
    </row>
    <row r="16" spans="1:8" ht="12">
      <c r="A16" s="282" t="s">
        <v>665</v>
      </c>
      <c r="B16" s="283"/>
      <c r="C16" s="283"/>
      <c r="D16" s="283"/>
      <c r="E16" s="283"/>
      <c r="F16" s="283"/>
      <c r="G16" s="283"/>
      <c r="H16" s="308"/>
    </row>
    <row r="17" spans="1:8" ht="12">
      <c r="A17" s="6" t="s">
        <v>632</v>
      </c>
      <c r="B17" s="67"/>
      <c r="C17" s="67"/>
      <c r="D17" s="67"/>
      <c r="E17" s="67"/>
      <c r="F17" s="67"/>
      <c r="G17" s="67"/>
      <c r="H17" s="68">
        <v>18863</v>
      </c>
    </row>
    <row r="18" spans="1:8" ht="12">
      <c r="A18" s="2" t="s">
        <v>0</v>
      </c>
      <c r="B18" s="67"/>
      <c r="C18" s="67"/>
      <c r="D18" s="67"/>
      <c r="E18" s="67"/>
      <c r="F18" s="67"/>
      <c r="G18" s="67"/>
      <c r="H18" s="84">
        <v>18863</v>
      </c>
    </row>
    <row r="19" spans="1:8" ht="12">
      <c r="A19" s="2" t="s">
        <v>256</v>
      </c>
      <c r="B19" s="67"/>
      <c r="C19" s="67"/>
      <c r="D19" s="67"/>
      <c r="E19" s="67"/>
      <c r="F19" s="67"/>
      <c r="G19" s="67"/>
      <c r="H19" s="84">
        <v>19000</v>
      </c>
    </row>
    <row r="20" spans="1:8" ht="12">
      <c r="A20" s="2" t="s">
        <v>668</v>
      </c>
      <c r="B20" s="67"/>
      <c r="C20" s="67"/>
      <c r="D20" s="67"/>
      <c r="E20" s="67"/>
      <c r="F20" s="67"/>
      <c r="G20" s="67"/>
      <c r="H20" s="84">
        <f>H5+H18</f>
        <v>81323</v>
      </c>
    </row>
    <row r="21" spans="1:8" ht="12">
      <c r="A21" s="282" t="s">
        <v>424</v>
      </c>
      <c r="B21" s="283"/>
      <c r="C21" s="283"/>
      <c r="D21" s="283"/>
      <c r="E21" s="283"/>
      <c r="F21" s="283"/>
      <c r="G21" s="283"/>
      <c r="H21" s="308"/>
    </row>
    <row r="22" spans="1:8" ht="24">
      <c r="A22" s="75" t="s">
        <v>617</v>
      </c>
      <c r="B22" s="68">
        <v>72.8</v>
      </c>
      <c r="C22" s="68" t="s">
        <v>3</v>
      </c>
      <c r="D22" s="68">
        <v>1</v>
      </c>
      <c r="E22" s="68" t="s">
        <v>5</v>
      </c>
      <c r="F22" s="68">
        <v>1</v>
      </c>
      <c r="G22" s="68" t="s">
        <v>2</v>
      </c>
      <c r="H22" s="68">
        <f>B22</f>
        <v>72.8</v>
      </c>
    </row>
    <row r="23" spans="1:8" ht="24">
      <c r="A23" s="6" t="s">
        <v>686</v>
      </c>
      <c r="B23" s="68">
        <v>72.8</v>
      </c>
      <c r="C23" s="68" t="s">
        <v>3</v>
      </c>
      <c r="D23" s="68">
        <v>1</v>
      </c>
      <c r="E23" s="68" t="s">
        <v>5</v>
      </c>
      <c r="F23" s="68">
        <v>1</v>
      </c>
      <c r="G23" s="68" t="s">
        <v>2</v>
      </c>
      <c r="H23" s="68">
        <f>B23</f>
        <v>72.8</v>
      </c>
    </row>
    <row r="24" spans="1:8" ht="12">
      <c r="A24" s="6" t="s">
        <v>684</v>
      </c>
      <c r="B24" s="68">
        <v>400</v>
      </c>
      <c r="C24" s="68" t="s">
        <v>3</v>
      </c>
      <c r="D24" s="68">
        <v>2</v>
      </c>
      <c r="E24" s="68" t="s">
        <v>7</v>
      </c>
      <c r="F24" s="68">
        <v>1</v>
      </c>
      <c r="G24" s="68" t="s">
        <v>2</v>
      </c>
      <c r="H24" s="68">
        <f>B24*D24</f>
        <v>800</v>
      </c>
    </row>
    <row r="25" spans="1:8" ht="12">
      <c r="A25" s="2" t="s">
        <v>616</v>
      </c>
      <c r="B25" s="68"/>
      <c r="C25" s="68"/>
      <c r="D25" s="68"/>
      <c r="E25" s="68"/>
      <c r="F25" s="68"/>
      <c r="G25" s="68"/>
      <c r="H25" s="84">
        <f>H22+H24+H23</f>
        <v>945.6</v>
      </c>
    </row>
    <row r="26" spans="1:8" ht="12">
      <c r="A26" s="2" t="s">
        <v>256</v>
      </c>
      <c r="B26" s="68"/>
      <c r="C26" s="68"/>
      <c r="D26" s="68"/>
      <c r="E26" s="68"/>
      <c r="F26" s="68"/>
      <c r="G26" s="68"/>
      <c r="H26" s="84">
        <v>1000</v>
      </c>
    </row>
    <row r="27" spans="1:8" s="10" customFormat="1" ht="12">
      <c r="A27" s="282" t="s">
        <v>8</v>
      </c>
      <c r="B27" s="283"/>
      <c r="C27" s="283"/>
      <c r="D27" s="283"/>
      <c r="E27" s="283"/>
      <c r="F27" s="283"/>
      <c r="G27" s="283"/>
      <c r="H27" s="308"/>
    </row>
    <row r="28" spans="1:8" s="10" customFormat="1" ht="12.75">
      <c r="A28" s="285" t="s">
        <v>9</v>
      </c>
      <c r="B28" s="8">
        <v>202.4</v>
      </c>
      <c r="C28" s="8" t="s">
        <v>10</v>
      </c>
      <c r="D28" s="69">
        <v>1450.47</v>
      </c>
      <c r="E28" s="7" t="s">
        <v>3</v>
      </c>
      <c r="F28" s="8"/>
      <c r="G28" s="8"/>
      <c r="H28" s="9">
        <f>B28*D28</f>
        <v>293575.128</v>
      </c>
    </row>
    <row r="29" spans="1:8" s="10" customFormat="1" ht="12.75">
      <c r="A29" s="286"/>
      <c r="B29" s="8">
        <v>152.4</v>
      </c>
      <c r="C29" s="8" t="s">
        <v>10</v>
      </c>
      <c r="D29" s="72">
        <v>1623.8</v>
      </c>
      <c r="E29" s="7"/>
      <c r="F29" s="8"/>
      <c r="G29" s="8"/>
      <c r="H29" s="118">
        <f>B29*D29</f>
        <v>247467.1</v>
      </c>
    </row>
    <row r="30" spans="1:8" s="10" customFormat="1" ht="12">
      <c r="A30" s="287"/>
      <c r="B30" s="3">
        <f>B28+B29</f>
        <v>354.8</v>
      </c>
      <c r="C30" s="8" t="s">
        <v>10</v>
      </c>
      <c r="D30" s="8"/>
      <c r="E30" s="7"/>
      <c r="F30" s="8"/>
      <c r="G30" s="8"/>
      <c r="H30" s="106">
        <f>H28+H29</f>
        <v>541042.2</v>
      </c>
    </row>
    <row r="31" spans="1:8" s="10" customFormat="1" ht="12.75">
      <c r="A31" s="285" t="s">
        <v>690</v>
      </c>
      <c r="B31" s="8">
        <v>273</v>
      </c>
      <c r="C31" s="8" t="s">
        <v>12</v>
      </c>
      <c r="D31" s="69">
        <v>26.62</v>
      </c>
      <c r="E31" s="7" t="s">
        <v>3</v>
      </c>
      <c r="F31" s="8"/>
      <c r="G31" s="8"/>
      <c r="H31" s="9">
        <f>B31*D31</f>
        <v>7267.26</v>
      </c>
    </row>
    <row r="32" spans="1:8" s="10" customFormat="1" ht="12.75">
      <c r="A32" s="286"/>
      <c r="B32" s="8">
        <v>102.56</v>
      </c>
      <c r="C32" s="8"/>
      <c r="D32" s="72">
        <v>28.89</v>
      </c>
      <c r="E32" s="7"/>
      <c r="F32" s="8"/>
      <c r="G32" s="8"/>
      <c r="H32" s="8">
        <f>B32*D32</f>
        <v>2962.96</v>
      </c>
    </row>
    <row r="33" spans="1:8" s="10" customFormat="1" ht="12.75">
      <c r="A33" s="287"/>
      <c r="B33" s="3">
        <f>B31+B32</f>
        <v>375.56</v>
      </c>
      <c r="C33" s="8"/>
      <c r="D33" s="69"/>
      <c r="E33" s="7"/>
      <c r="F33" s="8"/>
      <c r="G33" s="8"/>
      <c r="H33" s="4">
        <f>H31+H32</f>
        <v>10230</v>
      </c>
    </row>
    <row r="34" spans="1:8" s="10" customFormat="1" ht="24">
      <c r="A34" s="6" t="s">
        <v>55</v>
      </c>
      <c r="B34" s="8">
        <v>482</v>
      </c>
      <c r="C34" s="8" t="s">
        <v>54</v>
      </c>
      <c r="D34" s="8">
        <v>113.7</v>
      </c>
      <c r="E34" s="7" t="s">
        <v>3</v>
      </c>
      <c r="F34" s="8"/>
      <c r="G34" s="8"/>
      <c r="H34" s="9">
        <f>B34*D34</f>
        <v>54803.4</v>
      </c>
    </row>
    <row r="35" spans="1:8" s="10" customFormat="1" ht="12">
      <c r="A35" s="6" t="s">
        <v>13</v>
      </c>
      <c r="B35" s="7">
        <v>15259</v>
      </c>
      <c r="C35" s="8" t="s">
        <v>14</v>
      </c>
      <c r="D35" s="8">
        <v>6.4</v>
      </c>
      <c r="E35" s="7" t="s">
        <v>3</v>
      </c>
      <c r="F35" s="8"/>
      <c r="G35" s="8"/>
      <c r="H35" s="7">
        <f>B35*D35</f>
        <v>97658</v>
      </c>
    </row>
    <row r="36" spans="1:8" s="10" customFormat="1" ht="12">
      <c r="A36" s="6" t="s">
        <v>15</v>
      </c>
      <c r="B36" s="7">
        <v>7</v>
      </c>
      <c r="C36" s="8" t="s">
        <v>48</v>
      </c>
      <c r="D36" s="8">
        <v>976.35</v>
      </c>
      <c r="E36" s="7" t="s">
        <v>3</v>
      </c>
      <c r="F36" s="8"/>
      <c r="G36" s="8"/>
      <c r="H36" s="9">
        <f>B36*D36</f>
        <v>6834.45</v>
      </c>
    </row>
    <row r="37" spans="1:8" s="10" customFormat="1" ht="12">
      <c r="A37" s="2" t="s">
        <v>0</v>
      </c>
      <c r="B37" s="3"/>
      <c r="C37" s="3"/>
      <c r="D37" s="4"/>
      <c r="E37" s="4"/>
      <c r="F37" s="3"/>
      <c r="G37" s="3"/>
      <c r="H37" s="4">
        <f>H30+H33+H34+H35+H36</f>
        <v>710568</v>
      </c>
    </row>
    <row r="38" spans="1:8" s="10" customFormat="1" ht="12">
      <c r="A38" s="2" t="s">
        <v>256</v>
      </c>
      <c r="B38" s="3"/>
      <c r="C38" s="3"/>
      <c r="D38" s="4"/>
      <c r="E38" s="4"/>
      <c r="F38" s="3"/>
      <c r="G38" s="3"/>
      <c r="H38" s="4">
        <v>711000</v>
      </c>
    </row>
    <row r="39" spans="1:8" s="10" customFormat="1" ht="12.75">
      <c r="A39" s="282" t="s">
        <v>58</v>
      </c>
      <c r="B39" s="284"/>
      <c r="C39" s="284"/>
      <c r="D39" s="284"/>
      <c r="E39" s="284"/>
      <c r="F39" s="284"/>
      <c r="G39" s="284"/>
      <c r="H39" s="309"/>
    </row>
    <row r="40" spans="1:8" s="10" customFormat="1" ht="12.75">
      <c r="A40" s="9" t="s">
        <v>16</v>
      </c>
      <c r="B40" s="12">
        <v>1365.11</v>
      </c>
      <c r="C40" s="12" t="s">
        <v>12</v>
      </c>
      <c r="D40" s="12">
        <v>0.7873</v>
      </c>
      <c r="E40" s="12" t="s">
        <v>3</v>
      </c>
      <c r="F40" s="12">
        <v>12</v>
      </c>
      <c r="G40" s="12" t="s">
        <v>4</v>
      </c>
      <c r="H40" s="13">
        <f>B40*D40*F40</f>
        <v>12897</v>
      </c>
    </row>
    <row r="41" spans="1:8" s="10" customFormat="1" ht="12.75">
      <c r="A41" s="9" t="s">
        <v>18</v>
      </c>
      <c r="B41" s="5"/>
      <c r="C41" s="5"/>
      <c r="D41" s="12">
        <v>1817</v>
      </c>
      <c r="E41" s="12" t="s">
        <v>3</v>
      </c>
      <c r="F41" s="12">
        <v>12</v>
      </c>
      <c r="G41" s="12" t="s">
        <v>4</v>
      </c>
      <c r="H41" s="13">
        <f>D41*F41</f>
        <v>21804</v>
      </c>
    </row>
    <row r="42" spans="1:8" s="10" customFormat="1" ht="12.75">
      <c r="A42" s="9" t="s">
        <v>51</v>
      </c>
      <c r="B42" s="5"/>
      <c r="C42" s="5"/>
      <c r="D42" s="12">
        <v>159.42</v>
      </c>
      <c r="E42" s="12" t="s">
        <v>3</v>
      </c>
      <c r="F42" s="12">
        <v>12</v>
      </c>
      <c r="G42" s="12" t="s">
        <v>4</v>
      </c>
      <c r="H42" s="13">
        <f>D42*F42</f>
        <v>1913</v>
      </c>
    </row>
    <row r="43" spans="1:8" s="10" customFormat="1" ht="12.75">
      <c r="A43" s="9" t="s">
        <v>68</v>
      </c>
      <c r="B43" s="5"/>
      <c r="C43" s="5"/>
      <c r="D43" s="12">
        <v>30000</v>
      </c>
      <c r="E43" s="12" t="s">
        <v>3</v>
      </c>
      <c r="F43" s="12"/>
      <c r="G43" s="12"/>
      <c r="H43" s="13">
        <f>D43</f>
        <v>30000</v>
      </c>
    </row>
    <row r="44" spans="1:8" s="10" customFormat="1" ht="12.75">
      <c r="A44" s="6" t="s">
        <v>32</v>
      </c>
      <c r="B44" s="12"/>
      <c r="C44" s="12"/>
      <c r="D44" s="12">
        <v>8000</v>
      </c>
      <c r="E44" s="12" t="s">
        <v>3</v>
      </c>
      <c r="F44" s="12"/>
      <c r="G44" s="12"/>
      <c r="H44" s="12">
        <v>8000</v>
      </c>
    </row>
    <row r="45" spans="1:8" s="10" customFormat="1" ht="12.75">
      <c r="A45" s="6" t="s">
        <v>642</v>
      </c>
      <c r="B45" s="12"/>
      <c r="C45" s="12"/>
      <c r="D45" s="12">
        <v>3600</v>
      </c>
      <c r="E45" s="12" t="s">
        <v>3</v>
      </c>
      <c r="F45" s="12">
        <v>12</v>
      </c>
      <c r="G45" s="12" t="s">
        <v>4</v>
      </c>
      <c r="H45" s="12">
        <f>D45*F45</f>
        <v>43200</v>
      </c>
    </row>
    <row r="46" spans="1:8" s="10" customFormat="1" ht="12.75">
      <c r="A46" s="6" t="s">
        <v>661</v>
      </c>
      <c r="B46" s="12"/>
      <c r="C46" s="12"/>
      <c r="D46" s="12">
        <v>1200</v>
      </c>
      <c r="E46" s="12" t="s">
        <v>3</v>
      </c>
      <c r="F46" s="12">
        <v>12</v>
      </c>
      <c r="G46" s="12" t="s">
        <v>4</v>
      </c>
      <c r="H46" s="12">
        <f>D46*F46</f>
        <v>14400</v>
      </c>
    </row>
    <row r="47" spans="1:8" s="10" customFormat="1" ht="12.75">
      <c r="A47" s="6" t="s">
        <v>650</v>
      </c>
      <c r="B47" s="12"/>
      <c r="C47" s="12"/>
      <c r="D47" s="12">
        <v>1500</v>
      </c>
      <c r="E47" s="12" t="s">
        <v>3</v>
      </c>
      <c r="F47" s="12">
        <v>12</v>
      </c>
      <c r="G47" s="12" t="s">
        <v>4</v>
      </c>
      <c r="H47" s="12">
        <f>D47*F47</f>
        <v>18000</v>
      </c>
    </row>
    <row r="48" spans="1:8" s="10" customFormat="1" ht="12">
      <c r="A48" s="2" t="s">
        <v>0</v>
      </c>
      <c r="B48" s="3"/>
      <c r="C48" s="3"/>
      <c r="D48" s="4"/>
      <c r="E48" s="4"/>
      <c r="F48" s="3"/>
      <c r="G48" s="3"/>
      <c r="H48" s="4">
        <f>SUM(H40:H47)</f>
        <v>150214</v>
      </c>
    </row>
    <row r="49" spans="1:8" s="10" customFormat="1" ht="12">
      <c r="A49" s="2" t="s">
        <v>256</v>
      </c>
      <c r="B49" s="3"/>
      <c r="C49" s="3"/>
      <c r="D49" s="4"/>
      <c r="E49" s="4"/>
      <c r="F49" s="3"/>
      <c r="G49" s="3"/>
      <c r="H49" s="4">
        <v>150000</v>
      </c>
    </row>
    <row r="50" spans="1:8" s="10" customFormat="1" ht="12.75">
      <c r="A50" s="282" t="s">
        <v>59</v>
      </c>
      <c r="B50" s="298"/>
      <c r="C50" s="298"/>
      <c r="D50" s="298"/>
      <c r="E50" s="298"/>
      <c r="F50" s="298"/>
      <c r="G50" s="298"/>
      <c r="H50" s="312"/>
    </row>
    <row r="51" spans="1:8" s="10" customFormat="1" ht="24">
      <c r="A51" s="6" t="s">
        <v>36</v>
      </c>
      <c r="B51" s="7">
        <v>17</v>
      </c>
      <c r="C51" s="7" t="s">
        <v>2</v>
      </c>
      <c r="D51" s="9">
        <v>100</v>
      </c>
      <c r="E51" s="9" t="s">
        <v>63</v>
      </c>
      <c r="F51" s="7"/>
      <c r="G51" s="7"/>
      <c r="H51" s="9">
        <f>B51*D51</f>
        <v>1700</v>
      </c>
    </row>
    <row r="52" spans="1:8" s="10" customFormat="1" ht="12">
      <c r="A52" s="6" t="s">
        <v>35</v>
      </c>
      <c r="B52" s="7">
        <v>2</v>
      </c>
      <c r="C52" s="7" t="s">
        <v>2</v>
      </c>
      <c r="D52" s="7">
        <v>350</v>
      </c>
      <c r="E52" s="8" t="s">
        <v>3</v>
      </c>
      <c r="F52" s="8"/>
      <c r="G52" s="8"/>
      <c r="H52" s="9">
        <f>B52*D52</f>
        <v>700</v>
      </c>
    </row>
    <row r="53" spans="1:8" s="10" customFormat="1" ht="24">
      <c r="A53" s="6" t="s">
        <v>73</v>
      </c>
      <c r="B53" s="7"/>
      <c r="C53" s="7"/>
      <c r="D53" s="7"/>
      <c r="E53" s="8"/>
      <c r="F53" s="8"/>
      <c r="G53" s="8"/>
      <c r="H53" s="9">
        <v>11000</v>
      </c>
    </row>
    <row r="54" spans="1:8" s="10" customFormat="1" ht="12">
      <c r="A54" s="6" t="s">
        <v>625</v>
      </c>
      <c r="B54" s="7">
        <v>1</v>
      </c>
      <c r="C54" s="7" t="s">
        <v>2</v>
      </c>
      <c r="D54" s="7">
        <v>1000</v>
      </c>
      <c r="E54" s="8" t="s">
        <v>3</v>
      </c>
      <c r="F54" s="8"/>
      <c r="G54" s="8"/>
      <c r="H54" s="9">
        <f aca="true" t="shared" si="1" ref="H54:H59">B54*D54</f>
        <v>1000</v>
      </c>
    </row>
    <row r="55" spans="1:8" s="10" customFormat="1" ht="12">
      <c r="A55" s="6" t="s">
        <v>716</v>
      </c>
      <c r="B55" s="7">
        <v>1</v>
      </c>
      <c r="C55" s="7" t="s">
        <v>2</v>
      </c>
      <c r="D55" s="7">
        <v>3100</v>
      </c>
      <c r="E55" s="8" t="s">
        <v>3</v>
      </c>
      <c r="F55" s="8"/>
      <c r="G55" s="8"/>
      <c r="H55" s="9">
        <f t="shared" si="1"/>
        <v>3100</v>
      </c>
    </row>
    <row r="56" spans="1:8" s="10" customFormat="1" ht="24">
      <c r="A56" s="6" t="s">
        <v>626</v>
      </c>
      <c r="B56" s="7">
        <v>1</v>
      </c>
      <c r="C56" s="8" t="s">
        <v>2</v>
      </c>
      <c r="D56" s="7">
        <v>500</v>
      </c>
      <c r="E56" s="8" t="s">
        <v>3</v>
      </c>
      <c r="F56" s="8"/>
      <c r="G56" s="8"/>
      <c r="H56" s="9">
        <f t="shared" si="1"/>
        <v>500</v>
      </c>
    </row>
    <row r="57" spans="1:8" s="10" customFormat="1" ht="12">
      <c r="A57" s="6" t="s">
        <v>628</v>
      </c>
      <c r="B57" s="7">
        <v>3</v>
      </c>
      <c r="C57" s="8" t="s">
        <v>2</v>
      </c>
      <c r="D57" s="7">
        <v>1000</v>
      </c>
      <c r="E57" s="8" t="s">
        <v>3</v>
      </c>
      <c r="F57" s="8"/>
      <c r="G57" s="8"/>
      <c r="H57" s="9">
        <f t="shared" si="1"/>
        <v>3000</v>
      </c>
    </row>
    <row r="58" spans="1:8" s="10" customFormat="1" ht="24">
      <c r="A58" s="6" t="s">
        <v>720</v>
      </c>
      <c r="B58" s="7">
        <v>1</v>
      </c>
      <c r="C58" s="8" t="s">
        <v>2</v>
      </c>
      <c r="D58" s="7">
        <v>2700</v>
      </c>
      <c r="E58" s="8" t="s">
        <v>3</v>
      </c>
      <c r="F58" s="8"/>
      <c r="G58" s="8"/>
      <c r="H58" s="9">
        <f t="shared" si="1"/>
        <v>2700</v>
      </c>
    </row>
    <row r="59" spans="1:8" ht="12">
      <c r="A59" s="6" t="s">
        <v>723</v>
      </c>
      <c r="B59" s="7">
        <v>1</v>
      </c>
      <c r="C59" s="8" t="s">
        <v>2</v>
      </c>
      <c r="D59" s="7">
        <v>2880</v>
      </c>
      <c r="E59" s="8" t="s">
        <v>3</v>
      </c>
      <c r="F59" s="8"/>
      <c r="G59" s="8"/>
      <c r="H59" s="9">
        <f t="shared" si="1"/>
        <v>2880</v>
      </c>
    </row>
    <row r="60" spans="1:8" ht="12">
      <c r="A60" s="6" t="s">
        <v>728</v>
      </c>
      <c r="B60" s="7">
        <v>1</v>
      </c>
      <c r="C60" s="8" t="s">
        <v>2</v>
      </c>
      <c r="D60" s="7">
        <v>600</v>
      </c>
      <c r="E60" s="8" t="s">
        <v>3</v>
      </c>
      <c r="F60" s="1">
        <v>4</v>
      </c>
      <c r="G60" s="8" t="s">
        <v>5</v>
      </c>
      <c r="H60" s="9">
        <f>B60*D60*F60</f>
        <v>2400</v>
      </c>
    </row>
    <row r="61" spans="1:8" ht="12">
      <c r="A61" s="2" t="s">
        <v>0</v>
      </c>
      <c r="B61" s="3"/>
      <c r="C61" s="3"/>
      <c r="D61" s="4"/>
      <c r="E61" s="4"/>
      <c r="F61" s="3"/>
      <c r="G61" s="3"/>
      <c r="H61" s="4">
        <f>SUM(H51:H60)</f>
        <v>28980</v>
      </c>
    </row>
    <row r="62" spans="1:8" ht="12">
      <c r="A62" s="2" t="s">
        <v>256</v>
      </c>
      <c r="B62" s="3"/>
      <c r="C62" s="3"/>
      <c r="D62" s="4"/>
      <c r="E62" s="4"/>
      <c r="F62" s="3"/>
      <c r="G62" s="3"/>
      <c r="H62" s="4">
        <v>29000</v>
      </c>
    </row>
    <row r="63" spans="1:8" ht="12">
      <c r="A63" s="282" t="s">
        <v>19</v>
      </c>
      <c r="B63" s="283"/>
      <c r="C63" s="283"/>
      <c r="D63" s="283"/>
      <c r="E63" s="283"/>
      <c r="F63" s="283"/>
      <c r="G63" s="283"/>
      <c r="H63" s="283"/>
    </row>
    <row r="64" spans="1:8" s="10" customFormat="1" ht="24">
      <c r="A64" s="6" t="s">
        <v>257</v>
      </c>
      <c r="B64" s="8">
        <v>4</v>
      </c>
      <c r="C64" s="7" t="s">
        <v>20</v>
      </c>
      <c r="D64" s="7"/>
      <c r="E64" s="7"/>
      <c r="F64" s="8">
        <v>151.33</v>
      </c>
      <c r="G64" s="8" t="s">
        <v>3</v>
      </c>
      <c r="H64" s="7">
        <f>B64*F64</f>
        <v>605</v>
      </c>
    </row>
    <row r="65" spans="1:8" ht="12">
      <c r="A65" s="2" t="s">
        <v>0</v>
      </c>
      <c r="B65" s="4"/>
      <c r="C65" s="4"/>
      <c r="D65" s="4"/>
      <c r="E65" s="4"/>
      <c r="F65" s="3"/>
      <c r="G65" s="3"/>
      <c r="H65" s="4">
        <f>SUM(H64:H64)</f>
        <v>605</v>
      </c>
    </row>
    <row r="66" spans="1:8" ht="12">
      <c r="A66" s="2" t="s">
        <v>256</v>
      </c>
      <c r="B66" s="4"/>
      <c r="C66" s="4"/>
      <c r="D66" s="4"/>
      <c r="E66" s="4"/>
      <c r="F66" s="3"/>
      <c r="G66" s="3"/>
      <c r="H66" s="4">
        <v>1000</v>
      </c>
    </row>
    <row r="67" spans="1:8" ht="12">
      <c r="A67" s="300" t="s">
        <v>21</v>
      </c>
      <c r="B67" s="300"/>
      <c r="C67" s="300"/>
      <c r="D67" s="300"/>
      <c r="E67" s="300"/>
      <c r="F67" s="300"/>
      <c r="G67" s="300"/>
      <c r="H67" s="300"/>
    </row>
    <row r="68" spans="1:8" ht="12.75" customHeight="1">
      <c r="A68" s="297" t="s">
        <v>22</v>
      </c>
      <c r="B68" s="306"/>
      <c r="C68" s="306"/>
      <c r="D68" s="306"/>
      <c r="E68" s="306"/>
      <c r="F68" s="306"/>
      <c r="G68" s="306"/>
      <c r="H68" s="313"/>
    </row>
    <row r="69" spans="1:8" ht="13.5" customHeight="1">
      <c r="A69" s="2" t="s">
        <v>38</v>
      </c>
      <c r="B69" s="7"/>
      <c r="C69" s="7"/>
      <c r="D69" s="15"/>
      <c r="E69" s="12"/>
      <c r="F69" s="16"/>
      <c r="G69" s="8"/>
      <c r="H69" s="9"/>
    </row>
    <row r="70" spans="1:8" ht="13.5" customHeight="1">
      <c r="A70" s="6" t="s">
        <v>75</v>
      </c>
      <c r="B70" s="7">
        <v>28</v>
      </c>
      <c r="C70" s="7" t="s">
        <v>2</v>
      </c>
      <c r="D70" s="15">
        <v>153</v>
      </c>
      <c r="E70" s="12" t="s">
        <v>77</v>
      </c>
      <c r="F70" s="16">
        <v>5.45</v>
      </c>
      <c r="G70" s="8" t="s">
        <v>3</v>
      </c>
      <c r="H70" s="7">
        <f>B70*D70*F70</f>
        <v>23348</v>
      </c>
    </row>
    <row r="71" spans="1:8" ht="13.5" customHeight="1">
      <c r="A71" s="6" t="s">
        <v>76</v>
      </c>
      <c r="B71" s="7">
        <v>29</v>
      </c>
      <c r="C71" s="7" t="s">
        <v>2</v>
      </c>
      <c r="D71" s="15">
        <v>187</v>
      </c>
      <c r="E71" s="12" t="s">
        <v>77</v>
      </c>
      <c r="F71" s="16">
        <v>5.45</v>
      </c>
      <c r="G71" s="8" t="s">
        <v>3</v>
      </c>
      <c r="H71" s="7">
        <f>B71*D71*F71</f>
        <v>29555</v>
      </c>
    </row>
    <row r="72" spans="1:8" ht="13.5" customHeight="1">
      <c r="A72" s="2" t="s">
        <v>732</v>
      </c>
      <c r="B72" s="7"/>
      <c r="C72" s="7"/>
      <c r="D72" s="15"/>
      <c r="E72" s="12"/>
      <c r="F72" s="16"/>
      <c r="G72" s="8"/>
      <c r="H72" s="4">
        <f>SUM(H70:H71)</f>
        <v>52903</v>
      </c>
    </row>
    <row r="73" spans="1:8" ht="12.75" customHeight="1">
      <c r="A73" s="17" t="s">
        <v>81</v>
      </c>
      <c r="B73" s="7">
        <v>14</v>
      </c>
      <c r="C73" s="7" t="s">
        <v>2</v>
      </c>
      <c r="D73" s="15">
        <v>153</v>
      </c>
      <c r="E73" s="12" t="s">
        <v>23</v>
      </c>
      <c r="F73" s="16">
        <v>17</v>
      </c>
      <c r="G73" s="8" t="s">
        <v>3</v>
      </c>
      <c r="H73" s="9">
        <f>B73*D73*F73</f>
        <v>36414</v>
      </c>
    </row>
    <row r="74" spans="1:8" ht="12.75" customHeight="1">
      <c r="A74" s="17" t="s">
        <v>739</v>
      </c>
      <c r="B74" s="7">
        <v>11</v>
      </c>
      <c r="C74" s="7" t="s">
        <v>2</v>
      </c>
      <c r="D74" s="15">
        <v>68</v>
      </c>
      <c r="E74" s="12" t="s">
        <v>23</v>
      </c>
      <c r="F74" s="16">
        <v>17</v>
      </c>
      <c r="G74" s="8" t="s">
        <v>3</v>
      </c>
      <c r="H74" s="9">
        <f>B74*D74*F74</f>
        <v>12716</v>
      </c>
    </row>
    <row r="75" spans="1:8" ht="12.75" customHeight="1">
      <c r="A75" s="294" t="s">
        <v>41</v>
      </c>
      <c r="B75" s="295"/>
      <c r="C75" s="295"/>
      <c r="D75" s="295"/>
      <c r="E75" s="295"/>
      <c r="F75" s="295"/>
      <c r="G75" s="296"/>
      <c r="H75" s="4">
        <f>H72+H73+H74</f>
        <v>102033</v>
      </c>
    </row>
    <row r="76" spans="1:8" ht="15" customHeight="1">
      <c r="A76" s="297" t="s">
        <v>43</v>
      </c>
      <c r="B76" s="298"/>
      <c r="C76" s="298"/>
      <c r="D76" s="298"/>
      <c r="E76" s="298"/>
      <c r="F76" s="298"/>
      <c r="G76" s="298"/>
      <c r="H76" s="312"/>
    </row>
    <row r="77" spans="1:8" ht="15" customHeight="1">
      <c r="A77" s="1" t="s">
        <v>45</v>
      </c>
      <c r="B77" s="32">
        <v>57</v>
      </c>
      <c r="C77" s="33" t="s">
        <v>2</v>
      </c>
      <c r="D77" s="32">
        <v>0.07</v>
      </c>
      <c r="E77" s="33" t="s">
        <v>44</v>
      </c>
      <c r="F77" s="32">
        <v>120</v>
      </c>
      <c r="G77" s="8" t="s">
        <v>5</v>
      </c>
      <c r="H77" s="8">
        <f>B77*D77*F77</f>
        <v>478.8</v>
      </c>
    </row>
    <row r="78" spans="1:8" ht="12.75" customHeight="1">
      <c r="A78" s="2" t="s">
        <v>50</v>
      </c>
      <c r="B78" s="34">
        <f>H77</f>
        <v>478.8</v>
      </c>
      <c r="C78" s="33" t="s">
        <v>44</v>
      </c>
      <c r="D78" s="34">
        <v>2.5</v>
      </c>
      <c r="E78" s="33" t="s">
        <v>44</v>
      </c>
      <c r="F78" s="34">
        <v>4.5</v>
      </c>
      <c r="G78" s="8" t="s">
        <v>3</v>
      </c>
      <c r="H78" s="4">
        <f>B78/D78*F78</f>
        <v>862</v>
      </c>
    </row>
    <row r="79" spans="1:8" ht="12.75" customHeight="1">
      <c r="A79" s="14"/>
      <c r="B79" s="31"/>
      <c r="C79" s="31"/>
      <c r="D79" s="306"/>
      <c r="E79" s="306"/>
      <c r="F79" s="31"/>
      <c r="G79" s="31"/>
      <c r="H79" s="18"/>
    </row>
    <row r="80" spans="1:8" ht="12" customHeight="1">
      <c r="A80" s="2" t="s">
        <v>24</v>
      </c>
      <c r="B80" s="4" t="s">
        <v>25</v>
      </c>
      <c r="C80" s="4"/>
      <c r="D80" s="314" t="s">
        <v>26</v>
      </c>
      <c r="E80" s="315"/>
      <c r="F80" s="19" t="s">
        <v>27</v>
      </c>
      <c r="G80" s="3"/>
      <c r="H80" s="5" t="s">
        <v>28</v>
      </c>
    </row>
    <row r="81" spans="1:8" ht="12" customHeight="1">
      <c r="A81" s="297" t="s">
        <v>30</v>
      </c>
      <c r="B81" s="298"/>
      <c r="C81" s="298"/>
      <c r="D81" s="298"/>
      <c r="E81" s="298"/>
      <c r="F81" s="298"/>
      <c r="G81" s="298"/>
      <c r="H81" s="312"/>
    </row>
    <row r="82" spans="1:8" ht="12" customHeight="1">
      <c r="A82" s="6" t="s">
        <v>107</v>
      </c>
      <c r="B82" s="32">
        <v>2</v>
      </c>
      <c r="C82" s="33" t="s">
        <v>6</v>
      </c>
      <c r="D82" s="32"/>
      <c r="E82" s="33"/>
      <c r="F82" s="32">
        <v>590</v>
      </c>
      <c r="G82" s="33" t="s">
        <v>3</v>
      </c>
      <c r="H82" s="32">
        <f>B82*F82</f>
        <v>1180</v>
      </c>
    </row>
    <row r="83" spans="1:8" ht="12" customHeight="1">
      <c r="A83" s="6" t="s">
        <v>202</v>
      </c>
      <c r="B83" s="32">
        <v>14</v>
      </c>
      <c r="C83" s="33" t="s">
        <v>6</v>
      </c>
      <c r="D83" s="32"/>
      <c r="E83" s="33"/>
      <c r="F83" s="32">
        <v>26</v>
      </c>
      <c r="G83" s="33" t="s">
        <v>3</v>
      </c>
      <c r="H83" s="32">
        <f aca="true" t="shared" si="2" ref="H83:H93">B83*F83</f>
        <v>364</v>
      </c>
    </row>
    <row r="84" spans="1:8" ht="12" customHeight="1">
      <c r="A84" s="6" t="s">
        <v>209</v>
      </c>
      <c r="B84" s="32">
        <v>8</v>
      </c>
      <c r="C84" s="33" t="s">
        <v>6</v>
      </c>
      <c r="D84" s="32">
        <v>9</v>
      </c>
      <c r="E84" s="33" t="s">
        <v>4</v>
      </c>
      <c r="F84" s="32">
        <v>20</v>
      </c>
      <c r="G84" s="33" t="s">
        <v>3</v>
      </c>
      <c r="H84" s="32">
        <f>B84*D84*F84</f>
        <v>1440</v>
      </c>
    </row>
    <row r="85" spans="1:8" ht="12" customHeight="1">
      <c r="A85" s="6" t="s">
        <v>94</v>
      </c>
      <c r="B85" s="32">
        <v>10</v>
      </c>
      <c r="C85" s="33" t="s">
        <v>6</v>
      </c>
      <c r="D85" s="32"/>
      <c r="E85" s="33"/>
      <c r="F85" s="32">
        <v>15</v>
      </c>
      <c r="G85" s="33" t="s">
        <v>3</v>
      </c>
      <c r="H85" s="32">
        <f t="shared" si="2"/>
        <v>150</v>
      </c>
    </row>
    <row r="86" spans="1:8" ht="12" customHeight="1">
      <c r="A86" s="6" t="s">
        <v>210</v>
      </c>
      <c r="B86" s="32">
        <v>5</v>
      </c>
      <c r="C86" s="33" t="s">
        <v>6</v>
      </c>
      <c r="D86" s="68">
        <v>9</v>
      </c>
      <c r="E86" s="33" t="s">
        <v>4</v>
      </c>
      <c r="F86" s="32">
        <v>25</v>
      </c>
      <c r="G86" s="33" t="s">
        <v>3</v>
      </c>
      <c r="H86" s="32">
        <f>B86*D86*F86</f>
        <v>1125</v>
      </c>
    </row>
    <row r="87" spans="1:8" ht="12" customHeight="1">
      <c r="A87" s="6" t="s">
        <v>104</v>
      </c>
      <c r="B87" s="32">
        <v>70</v>
      </c>
      <c r="C87" s="33" t="s">
        <v>46</v>
      </c>
      <c r="D87" s="32"/>
      <c r="E87" s="33"/>
      <c r="F87" s="32">
        <v>45</v>
      </c>
      <c r="G87" s="33" t="s">
        <v>3</v>
      </c>
      <c r="H87" s="32">
        <f t="shared" si="2"/>
        <v>3150</v>
      </c>
    </row>
    <row r="88" spans="1:8" ht="12" customHeight="1">
      <c r="A88" s="6" t="s">
        <v>122</v>
      </c>
      <c r="B88" s="32">
        <v>8</v>
      </c>
      <c r="C88" s="33" t="s">
        <v>6</v>
      </c>
      <c r="D88" s="32">
        <v>9</v>
      </c>
      <c r="E88" s="33" t="s">
        <v>4</v>
      </c>
      <c r="F88" s="32">
        <v>8</v>
      </c>
      <c r="G88" s="33" t="s">
        <v>3</v>
      </c>
      <c r="H88" s="32">
        <f>B88*D88*F88</f>
        <v>576</v>
      </c>
    </row>
    <row r="89" spans="1:8" ht="12" customHeight="1">
      <c r="A89" s="6" t="s">
        <v>100</v>
      </c>
      <c r="B89" s="32">
        <v>15</v>
      </c>
      <c r="C89" s="33" t="s">
        <v>6</v>
      </c>
      <c r="D89" s="32">
        <v>9</v>
      </c>
      <c r="E89" s="33" t="s">
        <v>4</v>
      </c>
      <c r="F89" s="32">
        <v>7.5</v>
      </c>
      <c r="G89" s="33" t="s">
        <v>3</v>
      </c>
      <c r="H89" s="71">
        <f>B89*D89*F89</f>
        <v>1013</v>
      </c>
    </row>
    <row r="90" spans="1:8" ht="12" customHeight="1">
      <c r="A90" s="6" t="s">
        <v>192</v>
      </c>
      <c r="B90" s="32">
        <v>65</v>
      </c>
      <c r="C90" s="33" t="s">
        <v>6</v>
      </c>
      <c r="D90" s="32"/>
      <c r="E90" s="33"/>
      <c r="F90" s="32">
        <v>44</v>
      </c>
      <c r="G90" s="33" t="s">
        <v>3</v>
      </c>
      <c r="H90" s="32">
        <f t="shared" si="2"/>
        <v>2860</v>
      </c>
    </row>
    <row r="91" spans="1:8" ht="12" customHeight="1">
      <c r="A91" s="6" t="s">
        <v>97</v>
      </c>
      <c r="B91" s="32">
        <v>7</v>
      </c>
      <c r="C91" s="33" t="s">
        <v>6</v>
      </c>
      <c r="D91" s="32"/>
      <c r="E91" s="33"/>
      <c r="F91" s="32">
        <v>65</v>
      </c>
      <c r="G91" s="33" t="s">
        <v>3</v>
      </c>
      <c r="H91" s="32">
        <f t="shared" si="2"/>
        <v>455</v>
      </c>
    </row>
    <row r="92" spans="1:8" ht="12" customHeight="1">
      <c r="A92" s="6" t="s">
        <v>95</v>
      </c>
      <c r="B92" s="32">
        <v>3</v>
      </c>
      <c r="C92" s="33" t="s">
        <v>6</v>
      </c>
      <c r="D92" s="32"/>
      <c r="E92" s="33"/>
      <c r="F92" s="32">
        <v>150</v>
      </c>
      <c r="G92" s="33" t="s">
        <v>3</v>
      </c>
      <c r="H92" s="32">
        <f t="shared" si="2"/>
        <v>450</v>
      </c>
    </row>
    <row r="93" spans="1:8" ht="12" customHeight="1">
      <c r="A93" s="6" t="s">
        <v>211</v>
      </c>
      <c r="B93" s="32">
        <v>3</v>
      </c>
      <c r="C93" s="33" t="s">
        <v>6</v>
      </c>
      <c r="D93" s="32"/>
      <c r="E93" s="33"/>
      <c r="F93" s="32">
        <v>100</v>
      </c>
      <c r="G93" s="33" t="s">
        <v>3</v>
      </c>
      <c r="H93" s="32">
        <f t="shared" si="2"/>
        <v>300</v>
      </c>
    </row>
    <row r="94" spans="1:8" ht="14.25" customHeight="1">
      <c r="A94" s="2" t="s">
        <v>765</v>
      </c>
      <c r="B94" s="130"/>
      <c r="C94" s="139"/>
      <c r="D94" s="377"/>
      <c r="E94" s="377"/>
      <c r="F94" s="99"/>
      <c r="G94" s="141"/>
      <c r="H94" s="130">
        <f>SUM(H82:H93)</f>
        <v>13063</v>
      </c>
    </row>
    <row r="95" spans="1:8" ht="12" customHeight="1">
      <c r="A95" s="2" t="s">
        <v>256</v>
      </c>
      <c r="B95" s="4"/>
      <c r="C95" s="4"/>
      <c r="D95" s="375"/>
      <c r="E95" s="376"/>
      <c r="F95" s="3"/>
      <c r="G95" s="3"/>
      <c r="H95" s="4">
        <v>12000</v>
      </c>
    </row>
    <row r="96" spans="1:8" ht="12" customHeight="1">
      <c r="A96" s="297" t="s">
        <v>31</v>
      </c>
      <c r="B96" s="298"/>
      <c r="C96" s="298"/>
      <c r="D96" s="298"/>
      <c r="E96" s="298"/>
      <c r="F96" s="298"/>
      <c r="G96" s="298"/>
      <c r="H96" s="312"/>
    </row>
    <row r="97" spans="1:8" ht="12" customHeight="1">
      <c r="A97" s="6" t="s">
        <v>212</v>
      </c>
      <c r="B97" s="32">
        <v>6</v>
      </c>
      <c r="C97" s="33" t="s">
        <v>110</v>
      </c>
      <c r="D97" s="32"/>
      <c r="E97" s="33"/>
      <c r="F97" s="32">
        <v>650</v>
      </c>
      <c r="G97" s="33" t="s">
        <v>3</v>
      </c>
      <c r="H97" s="32">
        <f>B97*F97</f>
        <v>3900</v>
      </c>
    </row>
    <row r="98" spans="1:8" ht="12" customHeight="1">
      <c r="A98" s="6" t="s">
        <v>213</v>
      </c>
      <c r="B98" s="32">
        <v>32</v>
      </c>
      <c r="C98" s="33" t="s">
        <v>110</v>
      </c>
      <c r="D98" s="32"/>
      <c r="E98" s="33"/>
      <c r="F98" s="32">
        <v>250</v>
      </c>
      <c r="G98" s="33" t="s">
        <v>3</v>
      </c>
      <c r="H98" s="32">
        <f aca="true" t="shared" si="3" ref="H98:H106">B98*F98</f>
        <v>8000</v>
      </c>
    </row>
    <row r="99" spans="1:8" ht="12" customHeight="1">
      <c r="A99" s="6" t="s">
        <v>214</v>
      </c>
      <c r="B99" s="32">
        <v>7</v>
      </c>
      <c r="C99" s="33" t="s">
        <v>110</v>
      </c>
      <c r="D99" s="32"/>
      <c r="E99" s="33"/>
      <c r="F99" s="32">
        <v>250</v>
      </c>
      <c r="G99" s="33" t="s">
        <v>3</v>
      </c>
      <c r="H99" s="32">
        <f t="shared" si="3"/>
        <v>1750</v>
      </c>
    </row>
    <row r="100" spans="1:8" ht="12" customHeight="1">
      <c r="A100" s="6" t="s">
        <v>215</v>
      </c>
      <c r="B100" s="32">
        <v>16</v>
      </c>
      <c r="C100" s="33" t="s">
        <v>110</v>
      </c>
      <c r="D100" s="32"/>
      <c r="E100" s="33"/>
      <c r="F100" s="32">
        <v>250</v>
      </c>
      <c r="G100" s="33" t="s">
        <v>3</v>
      </c>
      <c r="H100" s="32">
        <f t="shared" si="3"/>
        <v>4000</v>
      </c>
    </row>
    <row r="101" spans="1:8" ht="12" customHeight="1">
      <c r="A101" s="6" t="s">
        <v>216</v>
      </c>
      <c r="B101" s="32">
        <v>1</v>
      </c>
      <c r="C101" s="33" t="s">
        <v>110</v>
      </c>
      <c r="D101" s="32"/>
      <c r="E101" s="33"/>
      <c r="F101" s="32">
        <v>203</v>
      </c>
      <c r="G101" s="33" t="s">
        <v>3</v>
      </c>
      <c r="H101" s="32">
        <f t="shared" si="3"/>
        <v>203</v>
      </c>
    </row>
    <row r="102" spans="1:8" ht="12" customHeight="1">
      <c r="A102" s="6" t="s">
        <v>217</v>
      </c>
      <c r="B102" s="32">
        <v>13</v>
      </c>
      <c r="C102" s="33" t="s">
        <v>110</v>
      </c>
      <c r="D102" s="32"/>
      <c r="E102" s="33"/>
      <c r="F102" s="32">
        <v>120</v>
      </c>
      <c r="G102" s="33" t="s">
        <v>3</v>
      </c>
      <c r="H102" s="32">
        <f t="shared" si="3"/>
        <v>1560</v>
      </c>
    </row>
    <row r="103" spans="1:8" ht="12" customHeight="1">
      <c r="A103" s="6" t="s">
        <v>218</v>
      </c>
      <c r="B103" s="32">
        <v>3</v>
      </c>
      <c r="C103" s="33" t="s">
        <v>110</v>
      </c>
      <c r="D103" s="32"/>
      <c r="E103" s="33"/>
      <c r="F103" s="32">
        <v>200</v>
      </c>
      <c r="G103" s="33" t="s">
        <v>3</v>
      </c>
      <c r="H103" s="32">
        <f t="shared" si="3"/>
        <v>600</v>
      </c>
    </row>
    <row r="104" spans="1:8" ht="12" customHeight="1">
      <c r="A104" s="6" t="s">
        <v>219</v>
      </c>
      <c r="B104" s="32">
        <v>9</v>
      </c>
      <c r="C104" s="33" t="s">
        <v>6</v>
      </c>
      <c r="D104" s="32"/>
      <c r="E104" s="33"/>
      <c r="F104" s="32">
        <v>30</v>
      </c>
      <c r="G104" s="33" t="s">
        <v>3</v>
      </c>
      <c r="H104" s="32">
        <f t="shared" si="3"/>
        <v>270</v>
      </c>
    </row>
    <row r="105" spans="1:8" ht="12" customHeight="1">
      <c r="A105" s="6" t="s">
        <v>149</v>
      </c>
      <c r="B105" s="32">
        <v>2</v>
      </c>
      <c r="C105" s="33" t="s">
        <v>6</v>
      </c>
      <c r="D105" s="32"/>
      <c r="E105" s="33"/>
      <c r="F105" s="32">
        <v>200</v>
      </c>
      <c r="G105" s="33" t="s">
        <v>3</v>
      </c>
      <c r="H105" s="32">
        <f t="shared" si="3"/>
        <v>400</v>
      </c>
    </row>
    <row r="106" spans="1:8" ht="12" customHeight="1">
      <c r="A106" s="6" t="s">
        <v>139</v>
      </c>
      <c r="B106" s="32">
        <v>10</v>
      </c>
      <c r="C106" s="33" t="s">
        <v>6</v>
      </c>
      <c r="D106" s="32"/>
      <c r="E106" s="33"/>
      <c r="F106" s="32">
        <v>35</v>
      </c>
      <c r="G106" s="33" t="s">
        <v>3</v>
      </c>
      <c r="H106" s="32">
        <f t="shared" si="3"/>
        <v>350</v>
      </c>
    </row>
    <row r="107" spans="1:8" ht="12" customHeight="1">
      <c r="A107" s="2" t="s">
        <v>31</v>
      </c>
      <c r="B107" s="7"/>
      <c r="C107" s="7"/>
      <c r="D107" s="40"/>
      <c r="E107" s="40"/>
      <c r="F107" s="8"/>
      <c r="G107" s="8"/>
      <c r="H107" s="78">
        <f>SUM(H97:H106)</f>
        <v>21033</v>
      </c>
    </row>
    <row r="108" spans="1:8" ht="12" customHeight="1">
      <c r="A108" s="2" t="s">
        <v>749</v>
      </c>
      <c r="B108" s="7"/>
      <c r="C108" s="7"/>
      <c r="D108" s="302"/>
      <c r="E108" s="302"/>
      <c r="F108" s="8"/>
      <c r="G108" s="8"/>
      <c r="H108" s="5">
        <v>21054</v>
      </c>
    </row>
    <row r="109" spans="1:8" ht="12" customHeight="1">
      <c r="A109" s="2" t="s">
        <v>259</v>
      </c>
      <c r="B109" s="7"/>
      <c r="C109" s="7"/>
      <c r="D109" s="7"/>
      <c r="E109" s="7"/>
      <c r="F109" s="8"/>
      <c r="G109" s="8"/>
      <c r="H109" s="4">
        <f>H75+H78+H94+H107</f>
        <v>136991</v>
      </c>
    </row>
    <row r="110" spans="1:8" ht="12" customHeight="1">
      <c r="A110" s="2" t="s">
        <v>406</v>
      </c>
      <c r="B110" s="7"/>
      <c r="C110" s="7"/>
      <c r="D110" s="7"/>
      <c r="E110" s="7"/>
      <c r="F110" s="8"/>
      <c r="G110" s="8"/>
      <c r="H110" s="4">
        <v>137000</v>
      </c>
    </row>
    <row r="111" spans="1:8" ht="12" customHeight="1">
      <c r="A111" s="46" t="s">
        <v>86</v>
      </c>
      <c r="B111" s="47"/>
      <c r="C111" s="47"/>
      <c r="D111" s="47"/>
      <c r="E111" s="47"/>
      <c r="F111" s="48"/>
      <c r="G111" s="48"/>
      <c r="H111" s="49">
        <f>H5+H14+H18+H25+H37+H48+H61+H65+H109</f>
        <v>1131427</v>
      </c>
    </row>
    <row r="112" spans="1:8" ht="12" customHeight="1">
      <c r="A112" s="50" t="s">
        <v>87</v>
      </c>
      <c r="B112" s="47"/>
      <c r="C112" s="47"/>
      <c r="D112" s="47"/>
      <c r="E112" s="47"/>
      <c r="F112" s="48"/>
      <c r="G112" s="48"/>
      <c r="H112" s="49">
        <f>H6+H15+H19+H26+H38+H49+H62+H66+H110</f>
        <v>1132000</v>
      </c>
    </row>
    <row r="114" spans="1:10" ht="12.75">
      <c r="A114" s="316" t="s">
        <v>61</v>
      </c>
      <c r="B114" s="330"/>
      <c r="C114" s="330"/>
      <c r="D114" s="330"/>
      <c r="E114" s="330"/>
      <c r="F114" s="330"/>
      <c r="G114" s="330"/>
      <c r="H114" s="330"/>
      <c r="I114" s="330"/>
      <c r="J114" s="330"/>
    </row>
    <row r="115" spans="1:7" ht="12">
      <c r="A115" s="1" t="s">
        <v>62</v>
      </c>
      <c r="B115" s="1"/>
      <c r="C115" s="1"/>
      <c r="D115" s="1" t="s">
        <v>60</v>
      </c>
      <c r="E115" s="1"/>
      <c r="F115" s="1"/>
      <c r="G115" s="1" t="s">
        <v>756</v>
      </c>
    </row>
    <row r="116" spans="1:6" ht="12.75">
      <c r="A116" s="26"/>
      <c r="B116" s="26"/>
      <c r="C116" s="26"/>
      <c r="D116" s="26"/>
      <c r="E116" s="11"/>
      <c r="F116" s="27"/>
    </row>
    <row r="117" spans="1:6" ht="12.75">
      <c r="A117" s="26"/>
      <c r="B117" s="26"/>
      <c r="C117" s="26"/>
      <c r="D117" s="26"/>
      <c r="E117" s="11"/>
      <c r="F117" s="27"/>
    </row>
    <row r="118" spans="1:6" ht="12.75">
      <c r="A118" s="26"/>
      <c r="B118" s="26"/>
      <c r="C118" s="26"/>
      <c r="D118" s="26"/>
      <c r="E118" s="11"/>
      <c r="F118" s="27"/>
    </row>
    <row r="119" spans="1:6" ht="12.75">
      <c r="A119" s="26"/>
      <c r="B119" s="26"/>
      <c r="C119" s="26"/>
      <c r="D119" s="26"/>
      <c r="E119" s="11"/>
      <c r="F119" s="27"/>
    </row>
    <row r="120" spans="1:6" ht="12.75">
      <c r="A120" s="26"/>
      <c r="B120" s="26"/>
      <c r="C120" s="26"/>
      <c r="D120" s="26"/>
      <c r="E120" s="11"/>
      <c r="F120" s="27"/>
    </row>
    <row r="121" spans="1:6" ht="12.75">
      <c r="A121" s="26"/>
      <c r="B121" s="26"/>
      <c r="C121" s="26"/>
      <c r="D121" s="26"/>
      <c r="E121" s="11"/>
      <c r="F121" s="27"/>
    </row>
    <row r="122" spans="1:6" ht="12.75">
      <c r="A122" s="26"/>
      <c r="B122" s="26"/>
      <c r="C122" s="26"/>
      <c r="D122" s="26"/>
      <c r="E122" s="11"/>
      <c r="F122" s="27"/>
    </row>
    <row r="123" spans="1:6" ht="12.75">
      <c r="A123" s="26"/>
      <c r="B123" s="26"/>
      <c r="C123" s="26"/>
      <c r="D123" s="26"/>
      <c r="E123" s="11"/>
      <c r="F123" s="27"/>
    </row>
    <row r="124" spans="1:6" ht="12.75">
      <c r="A124" s="26"/>
      <c r="B124" s="26"/>
      <c r="C124" s="26"/>
      <c r="D124" s="26"/>
      <c r="E124" s="11"/>
      <c r="F124" s="27"/>
    </row>
    <row r="125" spans="1:6" ht="12.75">
      <c r="A125" s="28"/>
      <c r="B125" s="28"/>
      <c r="C125" s="26"/>
      <c r="D125" s="11"/>
      <c r="E125" s="11"/>
      <c r="F125" s="27"/>
    </row>
    <row r="126" spans="1:6" ht="12.75">
      <c r="A126" s="29"/>
      <c r="B126" s="29"/>
      <c r="C126" s="29"/>
      <c r="D126" s="29"/>
      <c r="E126" s="11"/>
      <c r="F126" s="27"/>
    </row>
    <row r="127" spans="1:6" ht="12">
      <c r="A127" s="30"/>
      <c r="B127" s="11"/>
      <c r="C127" s="11"/>
      <c r="D127" s="11"/>
      <c r="E127" s="11"/>
      <c r="F127" s="27"/>
    </row>
  </sheetData>
  <sheetProtection/>
  <mergeCells count="24">
    <mergeCell ref="A114:J114"/>
    <mergeCell ref="D108:E108"/>
    <mergeCell ref="A1:H1"/>
    <mergeCell ref="A2:H2"/>
    <mergeCell ref="A63:H63"/>
    <mergeCell ref="A27:H27"/>
    <mergeCell ref="A39:H39"/>
    <mergeCell ref="A3:H3"/>
    <mergeCell ref="A7:H7"/>
    <mergeCell ref="A96:H96"/>
    <mergeCell ref="D95:E95"/>
    <mergeCell ref="A68:H68"/>
    <mergeCell ref="D79:E79"/>
    <mergeCell ref="D80:E80"/>
    <mergeCell ref="D94:E94"/>
    <mergeCell ref="A75:G75"/>
    <mergeCell ref="A76:H76"/>
    <mergeCell ref="A50:H50"/>
    <mergeCell ref="A81:H81"/>
    <mergeCell ref="A67:H67"/>
    <mergeCell ref="A16:H16"/>
    <mergeCell ref="A21:H21"/>
    <mergeCell ref="A31:A33"/>
    <mergeCell ref="A28:A30"/>
  </mergeCells>
  <printOptions/>
  <pageMargins left="0.75" right="0.75" top="0.4" bottom="0.35" header="0.29" footer="0.22"/>
  <pageSetup horizontalDpi="600" verticalDpi="600" orientation="portrait" paperSize="9" scale="95" r:id="rId1"/>
  <colBreaks count="1" manualBreakCount="1">
    <brk id="9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1"/>
  <sheetViews>
    <sheetView tabSelected="1" zoomScalePageLayoutView="0" workbookViewId="0" topLeftCell="A1">
      <selection activeCell="R45" sqref="R45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01" t="s">
        <v>379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282" t="s">
        <v>875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8.75" customHeight="1">
      <c r="A4" s="6" t="s">
        <v>632</v>
      </c>
      <c r="B4" s="68">
        <v>5205</v>
      </c>
      <c r="C4" s="68" t="s">
        <v>3</v>
      </c>
      <c r="D4" s="68">
        <v>0.25</v>
      </c>
      <c r="E4" s="75" t="s">
        <v>796</v>
      </c>
      <c r="F4" s="68">
        <v>12</v>
      </c>
      <c r="G4" s="68" t="s">
        <v>4</v>
      </c>
      <c r="H4" s="68">
        <v>15615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15615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16000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41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0.25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H9+H10+H11+H8</f>
        <v>5000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5000</v>
      </c>
    </row>
    <row r="14" spans="1:8" ht="14.25" customHeight="1">
      <c r="A14" s="282" t="s">
        <v>424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75" t="s">
        <v>617</v>
      </c>
      <c r="B15" s="68">
        <v>102</v>
      </c>
      <c r="C15" s="68" t="s">
        <v>3</v>
      </c>
      <c r="D15" s="68">
        <v>1</v>
      </c>
      <c r="E15" s="68" t="s">
        <v>5</v>
      </c>
      <c r="F15" s="68">
        <v>1</v>
      </c>
      <c r="G15" s="68" t="s">
        <v>2</v>
      </c>
      <c r="H15" s="68">
        <f>B15</f>
        <v>102</v>
      </c>
    </row>
    <row r="16" spans="1:8" ht="24.75" customHeight="1">
      <c r="A16" s="6" t="s">
        <v>686</v>
      </c>
      <c r="B16" s="68">
        <v>102</v>
      </c>
      <c r="C16" s="68" t="s">
        <v>3</v>
      </c>
      <c r="D16" s="68">
        <v>1</v>
      </c>
      <c r="E16" s="68" t="s">
        <v>5</v>
      </c>
      <c r="F16" s="68">
        <v>1</v>
      </c>
      <c r="G16" s="68" t="s">
        <v>2</v>
      </c>
      <c r="H16" s="68">
        <f>B16</f>
        <v>102</v>
      </c>
    </row>
    <row r="17" spans="1:8" ht="14.25" customHeight="1">
      <c r="A17" s="6" t="s">
        <v>684</v>
      </c>
      <c r="B17" s="68">
        <v>400</v>
      </c>
      <c r="C17" s="68" t="s">
        <v>3</v>
      </c>
      <c r="D17" s="68">
        <v>2</v>
      </c>
      <c r="E17" s="68" t="s">
        <v>7</v>
      </c>
      <c r="F17" s="68">
        <v>1</v>
      </c>
      <c r="G17" s="68" t="s">
        <v>2</v>
      </c>
      <c r="H17" s="68">
        <f>B17*D17</f>
        <v>800</v>
      </c>
    </row>
    <row r="18" spans="1:8" ht="14.25" customHeight="1">
      <c r="A18" s="2" t="s">
        <v>616</v>
      </c>
      <c r="B18" s="68"/>
      <c r="C18" s="68"/>
      <c r="D18" s="68"/>
      <c r="E18" s="68"/>
      <c r="F18" s="68"/>
      <c r="G18" s="68"/>
      <c r="H18" s="84">
        <f>H15+H17+H16</f>
        <v>1004</v>
      </c>
    </row>
    <row r="19" spans="1:8" ht="14.25" customHeight="1">
      <c r="A19" s="2" t="s">
        <v>256</v>
      </c>
      <c r="B19" s="68"/>
      <c r="C19" s="68"/>
      <c r="D19" s="68"/>
      <c r="E19" s="68"/>
      <c r="F19" s="68"/>
      <c r="G19" s="68"/>
      <c r="H19" s="84">
        <v>1000</v>
      </c>
    </row>
    <row r="20" spans="1:8" ht="14.25" customHeight="1">
      <c r="A20" s="282" t="s">
        <v>665</v>
      </c>
      <c r="B20" s="283"/>
      <c r="C20" s="283"/>
      <c r="D20" s="283"/>
      <c r="E20" s="283"/>
      <c r="F20" s="283"/>
      <c r="G20" s="283"/>
      <c r="H20" s="308"/>
    </row>
    <row r="21" spans="1:8" ht="14.25" customHeight="1">
      <c r="A21" s="6" t="s">
        <v>632</v>
      </c>
      <c r="B21" s="67"/>
      <c r="C21" s="67"/>
      <c r="D21" s="67"/>
      <c r="E21" s="67"/>
      <c r="F21" s="67"/>
      <c r="G21" s="67"/>
      <c r="H21" s="68">
        <v>4716</v>
      </c>
    </row>
    <row r="22" spans="1:8" ht="14.25" customHeight="1">
      <c r="A22" s="2" t="s">
        <v>0</v>
      </c>
      <c r="B22" s="67"/>
      <c r="C22" s="67"/>
      <c r="D22" s="67"/>
      <c r="E22" s="67"/>
      <c r="F22" s="67"/>
      <c r="G22" s="67"/>
      <c r="H22" s="84">
        <v>4716</v>
      </c>
    </row>
    <row r="23" spans="1:8" ht="14.25" customHeight="1">
      <c r="A23" s="2" t="s">
        <v>256</v>
      </c>
      <c r="B23" s="67"/>
      <c r="C23" s="67"/>
      <c r="D23" s="67"/>
      <c r="E23" s="67"/>
      <c r="F23" s="67"/>
      <c r="G23" s="67"/>
      <c r="H23" s="84">
        <v>5000</v>
      </c>
    </row>
    <row r="24" spans="1:8" ht="14.25" customHeight="1">
      <c r="A24" s="2" t="s">
        <v>668</v>
      </c>
      <c r="B24" s="67"/>
      <c r="C24" s="67"/>
      <c r="D24" s="67"/>
      <c r="E24" s="67"/>
      <c r="F24" s="67"/>
      <c r="G24" s="67"/>
      <c r="H24" s="84">
        <f>H5+H22</f>
        <v>20331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8">
        <v>73.6</v>
      </c>
      <c r="C26" s="8" t="s">
        <v>10</v>
      </c>
      <c r="D26" s="69">
        <v>1450.47</v>
      </c>
      <c r="E26" s="7" t="s">
        <v>3</v>
      </c>
      <c r="F26" s="8"/>
      <c r="G26" s="8"/>
      <c r="H26" s="9">
        <f>B26*D26</f>
        <v>106754.592</v>
      </c>
    </row>
    <row r="27" spans="1:8" s="10" customFormat="1" ht="14.25" customHeight="1">
      <c r="A27" s="286"/>
      <c r="B27" s="8">
        <v>55.2</v>
      </c>
      <c r="C27" s="8" t="s">
        <v>10</v>
      </c>
      <c r="D27" s="72">
        <v>1623.8</v>
      </c>
      <c r="E27" s="7"/>
      <c r="F27" s="8"/>
      <c r="G27" s="8"/>
      <c r="H27" s="118">
        <f>B27*D27</f>
        <v>89633.8</v>
      </c>
    </row>
    <row r="28" spans="1:8" s="10" customFormat="1" ht="14.25" customHeight="1">
      <c r="A28" s="287"/>
      <c r="B28" s="3">
        <f>B26+B27</f>
        <v>128.8</v>
      </c>
      <c r="C28" s="8" t="s">
        <v>10</v>
      </c>
      <c r="D28" s="8"/>
      <c r="E28" s="7"/>
      <c r="F28" s="8"/>
      <c r="G28" s="8"/>
      <c r="H28" s="106">
        <f>H26+H27</f>
        <v>196388.4</v>
      </c>
    </row>
    <row r="29" spans="1:8" s="10" customFormat="1" ht="14.25" customHeight="1">
      <c r="A29" s="285" t="s">
        <v>690</v>
      </c>
      <c r="B29" s="8">
        <v>19</v>
      </c>
      <c r="C29" s="8" t="s">
        <v>12</v>
      </c>
      <c r="D29" s="69">
        <v>26.62</v>
      </c>
      <c r="E29" s="7" t="s">
        <v>3</v>
      </c>
      <c r="F29" s="8"/>
      <c r="G29" s="8"/>
      <c r="H29" s="9">
        <f>B29*D29</f>
        <v>505.78</v>
      </c>
    </row>
    <row r="30" spans="1:8" s="10" customFormat="1" ht="14.25" customHeight="1">
      <c r="A30" s="286"/>
      <c r="B30" s="8">
        <v>16</v>
      </c>
      <c r="C30" s="8"/>
      <c r="D30" s="72">
        <v>28.89</v>
      </c>
      <c r="E30" s="7"/>
      <c r="F30" s="8"/>
      <c r="G30" s="8"/>
      <c r="H30" s="8">
        <f>B30*D30</f>
        <v>462.24</v>
      </c>
    </row>
    <row r="31" spans="1:8" s="10" customFormat="1" ht="15" customHeight="1">
      <c r="A31" s="287"/>
      <c r="B31" s="3">
        <f>B29+B30</f>
        <v>35</v>
      </c>
      <c r="C31" s="8"/>
      <c r="D31" s="69"/>
      <c r="E31" s="7"/>
      <c r="F31" s="8"/>
      <c r="G31" s="8"/>
      <c r="H31" s="4">
        <f>H29+H30</f>
        <v>968</v>
      </c>
    </row>
    <row r="32" spans="1:8" s="10" customFormat="1" ht="14.25" customHeight="1">
      <c r="A32" s="6" t="s">
        <v>13</v>
      </c>
      <c r="B32" s="7">
        <v>13949</v>
      </c>
      <c r="C32" s="8" t="s">
        <v>14</v>
      </c>
      <c r="D32" s="8">
        <v>6.4</v>
      </c>
      <c r="E32" s="7" t="s">
        <v>3</v>
      </c>
      <c r="F32" s="8"/>
      <c r="G32" s="8"/>
      <c r="H32" s="9">
        <f>B32*D32</f>
        <v>89273.6</v>
      </c>
    </row>
    <row r="33" spans="1:8" s="10" customFormat="1" ht="14.25" customHeight="1">
      <c r="A33" s="6" t="s">
        <v>15</v>
      </c>
      <c r="B33" s="7">
        <v>5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4881.75</v>
      </c>
    </row>
    <row r="34" spans="1:8" s="10" customFormat="1" ht="14.25" customHeight="1">
      <c r="A34" s="2" t="s">
        <v>0</v>
      </c>
      <c r="B34" s="3"/>
      <c r="C34" s="3"/>
      <c r="D34" s="4"/>
      <c r="E34" s="4"/>
      <c r="F34" s="3"/>
      <c r="G34" s="3"/>
      <c r="H34" s="4">
        <f>H28+H31+H32+H33</f>
        <v>291512</v>
      </c>
    </row>
    <row r="35" spans="1:8" s="10" customFormat="1" ht="14.25" customHeight="1">
      <c r="A35" s="76" t="s">
        <v>256</v>
      </c>
      <c r="B35" s="76"/>
      <c r="C35" s="76"/>
      <c r="D35" s="76"/>
      <c r="E35" s="76"/>
      <c r="F35" s="76"/>
      <c r="G35" s="76"/>
      <c r="H35" s="76">
        <v>292000</v>
      </c>
    </row>
    <row r="36" spans="1:8" s="10" customFormat="1" ht="14.25" customHeight="1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4.25" customHeight="1">
      <c r="A37" s="9" t="s">
        <v>16</v>
      </c>
      <c r="B37" s="12">
        <v>670</v>
      </c>
      <c r="C37" s="12" t="s">
        <v>17</v>
      </c>
      <c r="D37" s="12">
        <v>0.69</v>
      </c>
      <c r="E37" s="12" t="s">
        <v>3</v>
      </c>
      <c r="F37" s="12">
        <v>12</v>
      </c>
      <c r="G37" s="12" t="s">
        <v>4</v>
      </c>
      <c r="H37" s="13">
        <f>B37*D37*F37</f>
        <v>5548</v>
      </c>
    </row>
    <row r="38" spans="1:8" s="10" customFormat="1" ht="14.25" customHeight="1">
      <c r="A38" s="6" t="s">
        <v>32</v>
      </c>
      <c r="B38" s="12">
        <v>44266</v>
      </c>
      <c r="C38" s="12" t="s">
        <v>3</v>
      </c>
      <c r="D38" s="12"/>
      <c r="E38" s="12"/>
      <c r="F38" s="12"/>
      <c r="G38" s="12"/>
      <c r="H38" s="12">
        <f>B38</f>
        <v>44266</v>
      </c>
    </row>
    <row r="39" spans="1:8" s="10" customFormat="1" ht="14.25" customHeight="1">
      <c r="A39" s="6" t="s">
        <v>642</v>
      </c>
      <c r="B39" s="39">
        <v>2100</v>
      </c>
      <c r="C39" s="39" t="s">
        <v>3</v>
      </c>
      <c r="D39" s="12"/>
      <c r="E39" s="12"/>
      <c r="F39" s="12">
        <v>12</v>
      </c>
      <c r="G39" s="12" t="s">
        <v>4</v>
      </c>
      <c r="H39" s="12">
        <f>B39*F39</f>
        <v>25200</v>
      </c>
    </row>
    <row r="40" spans="1:8" s="10" customFormat="1" ht="14.25" customHeight="1">
      <c r="A40" s="6" t="s">
        <v>621</v>
      </c>
      <c r="B40" s="12">
        <v>1817</v>
      </c>
      <c r="C40" s="39" t="s">
        <v>3</v>
      </c>
      <c r="D40" s="12"/>
      <c r="E40" s="12"/>
      <c r="F40" s="12">
        <v>12</v>
      </c>
      <c r="G40" s="39" t="s">
        <v>4</v>
      </c>
      <c r="H40" s="12">
        <f>B40*F40</f>
        <v>21804</v>
      </c>
    </row>
    <row r="41" spans="1:8" s="10" customFormat="1" ht="15.75" customHeight="1">
      <c r="A41" s="6" t="s">
        <v>646</v>
      </c>
      <c r="B41" s="12">
        <v>1200</v>
      </c>
      <c r="C41" s="39" t="s">
        <v>3</v>
      </c>
      <c r="D41" s="12"/>
      <c r="E41" s="12"/>
      <c r="F41" s="12">
        <v>12</v>
      </c>
      <c r="G41" s="12" t="s">
        <v>4</v>
      </c>
      <c r="H41" s="12">
        <f>B41*F41</f>
        <v>14400</v>
      </c>
    </row>
    <row r="42" spans="1:8" s="10" customFormat="1" ht="14.25" customHeight="1">
      <c r="A42" s="2" t="s">
        <v>0</v>
      </c>
      <c r="B42" s="3"/>
      <c r="C42" s="3"/>
      <c r="D42" s="4"/>
      <c r="E42" s="4"/>
      <c r="F42" s="3"/>
      <c r="G42" s="3"/>
      <c r="H42" s="4">
        <f>SUM(H37:H41)</f>
        <v>111218</v>
      </c>
    </row>
    <row r="43" spans="1:8" s="10" customFormat="1" ht="14.25" customHeight="1">
      <c r="A43" s="2" t="s">
        <v>256</v>
      </c>
      <c r="B43" s="3"/>
      <c r="C43" s="3"/>
      <c r="D43" s="4"/>
      <c r="E43" s="4"/>
      <c r="F43" s="3"/>
      <c r="G43" s="3"/>
      <c r="H43" s="4">
        <v>112000</v>
      </c>
    </row>
    <row r="44" spans="1:8" s="10" customFormat="1" ht="14.25" customHeight="1">
      <c r="A44" s="282" t="s">
        <v>59</v>
      </c>
      <c r="B44" s="298"/>
      <c r="C44" s="298"/>
      <c r="D44" s="298"/>
      <c r="E44" s="298"/>
      <c r="F44" s="298"/>
      <c r="G44" s="298"/>
      <c r="H44" s="312"/>
    </row>
    <row r="45" spans="1:8" s="10" customFormat="1" ht="24.75" customHeight="1">
      <c r="A45" s="6" t="s">
        <v>36</v>
      </c>
      <c r="B45" s="7">
        <v>20</v>
      </c>
      <c r="C45" s="7" t="s">
        <v>2</v>
      </c>
      <c r="D45" s="9">
        <v>100</v>
      </c>
      <c r="E45" s="9" t="s">
        <v>63</v>
      </c>
      <c r="F45" s="7"/>
      <c r="G45" s="7"/>
      <c r="H45" s="9">
        <f>B45*D45</f>
        <v>2000</v>
      </c>
    </row>
    <row r="46" spans="1:8" s="10" customFormat="1" ht="14.25" customHeight="1">
      <c r="A46" s="6" t="s">
        <v>35</v>
      </c>
      <c r="B46" s="7">
        <v>2</v>
      </c>
      <c r="C46" s="7" t="s">
        <v>2</v>
      </c>
      <c r="D46" s="7">
        <v>350</v>
      </c>
      <c r="E46" s="8" t="s">
        <v>3</v>
      </c>
      <c r="F46" s="8"/>
      <c r="G46" s="8"/>
      <c r="H46" s="9">
        <f>B46*D46</f>
        <v>700</v>
      </c>
    </row>
    <row r="47" spans="1:8" s="10" customFormat="1" ht="25.5" customHeight="1">
      <c r="A47" s="6" t="s">
        <v>73</v>
      </c>
      <c r="B47" s="7"/>
      <c r="C47" s="7"/>
      <c r="D47" s="7"/>
      <c r="E47" s="8"/>
      <c r="F47" s="8"/>
      <c r="G47" s="8"/>
      <c r="H47" s="9">
        <v>11000</v>
      </c>
    </row>
    <row r="48" spans="1:8" s="10" customFormat="1" ht="14.25" customHeight="1">
      <c r="A48" s="6" t="s">
        <v>625</v>
      </c>
      <c r="B48" s="7">
        <v>1</v>
      </c>
      <c r="C48" s="7" t="s">
        <v>2</v>
      </c>
      <c r="D48" s="7">
        <v>1000</v>
      </c>
      <c r="E48" s="8" t="s">
        <v>3</v>
      </c>
      <c r="F48" s="8"/>
      <c r="G48" s="8"/>
      <c r="H48" s="9">
        <f aca="true" t="shared" si="0" ref="H48:H53">B48*D48</f>
        <v>1000</v>
      </c>
    </row>
    <row r="49" spans="1:8" s="10" customFormat="1" ht="14.25" customHeight="1">
      <c r="A49" s="6" t="s">
        <v>716</v>
      </c>
      <c r="B49" s="7">
        <v>1</v>
      </c>
      <c r="C49" s="7" t="s">
        <v>2</v>
      </c>
      <c r="D49" s="7">
        <v>3100</v>
      </c>
      <c r="E49" s="8" t="s">
        <v>3</v>
      </c>
      <c r="F49" s="8"/>
      <c r="G49" s="8"/>
      <c r="H49" s="9">
        <f t="shared" si="0"/>
        <v>3100</v>
      </c>
    </row>
    <row r="50" spans="1:8" s="10" customFormat="1" ht="27" customHeight="1">
      <c r="A50" s="6" t="s">
        <v>626</v>
      </c>
      <c r="B50" s="7">
        <v>1</v>
      </c>
      <c r="C50" s="8" t="s">
        <v>2</v>
      </c>
      <c r="D50" s="7">
        <v>500</v>
      </c>
      <c r="E50" s="8" t="s">
        <v>3</v>
      </c>
      <c r="F50" s="8"/>
      <c r="G50" s="8"/>
      <c r="H50" s="9">
        <f t="shared" si="0"/>
        <v>500</v>
      </c>
    </row>
    <row r="51" spans="1:8" ht="14.25" customHeight="1">
      <c r="A51" s="6" t="s">
        <v>628</v>
      </c>
      <c r="B51" s="7">
        <v>3</v>
      </c>
      <c r="C51" s="8" t="s">
        <v>2</v>
      </c>
      <c r="D51" s="7">
        <v>1000</v>
      </c>
      <c r="E51" s="8" t="s">
        <v>3</v>
      </c>
      <c r="F51" s="8"/>
      <c r="G51" s="8"/>
      <c r="H51" s="9">
        <f t="shared" si="0"/>
        <v>3000</v>
      </c>
    </row>
    <row r="52" spans="1:8" ht="24" customHeight="1">
      <c r="A52" s="6" t="s">
        <v>720</v>
      </c>
      <c r="B52" s="7">
        <v>1</v>
      </c>
      <c r="C52" s="8" t="s">
        <v>2</v>
      </c>
      <c r="D52" s="7">
        <v>2700</v>
      </c>
      <c r="E52" s="8" t="s">
        <v>3</v>
      </c>
      <c r="F52" s="8"/>
      <c r="G52" s="8"/>
      <c r="H52" s="9">
        <f t="shared" si="0"/>
        <v>2700</v>
      </c>
    </row>
    <row r="53" spans="1:8" ht="15" customHeight="1">
      <c r="A53" s="6" t="s">
        <v>723</v>
      </c>
      <c r="B53" s="7">
        <v>1</v>
      </c>
      <c r="C53" s="8" t="s">
        <v>2</v>
      </c>
      <c r="D53" s="7">
        <v>2880</v>
      </c>
      <c r="E53" s="8" t="s">
        <v>3</v>
      </c>
      <c r="F53" s="8"/>
      <c r="G53" s="8"/>
      <c r="H53" s="9">
        <f t="shared" si="0"/>
        <v>2880</v>
      </c>
    </row>
    <row r="54" spans="1:8" ht="15" customHeight="1">
      <c r="A54" s="6" t="s">
        <v>721</v>
      </c>
      <c r="B54" s="7">
        <v>1</v>
      </c>
      <c r="C54" s="8" t="s">
        <v>2</v>
      </c>
      <c r="D54" s="7">
        <v>600</v>
      </c>
      <c r="E54" s="8" t="s">
        <v>3</v>
      </c>
      <c r="F54" s="9">
        <v>4</v>
      </c>
      <c r="G54" s="8" t="s">
        <v>5</v>
      </c>
      <c r="H54" s="9">
        <f>B54*D54*F54</f>
        <v>2400</v>
      </c>
    </row>
    <row r="55" spans="1:8" ht="18" customHeight="1">
      <c r="A55" s="2" t="s">
        <v>0</v>
      </c>
      <c r="B55" s="3"/>
      <c r="C55" s="3"/>
      <c r="D55" s="4"/>
      <c r="E55" s="4"/>
      <c r="F55" s="3"/>
      <c r="G55" s="3"/>
      <c r="H55" s="4">
        <f>SUM(H45:H54)</f>
        <v>29280</v>
      </c>
    </row>
    <row r="56" spans="1:8" ht="18" customHeight="1">
      <c r="A56" s="2" t="s">
        <v>256</v>
      </c>
      <c r="B56" s="3"/>
      <c r="C56" s="3"/>
      <c r="D56" s="4"/>
      <c r="E56" s="4"/>
      <c r="F56" s="3"/>
      <c r="G56" s="3"/>
      <c r="H56" s="4">
        <v>29000</v>
      </c>
    </row>
    <row r="57" spans="1:8" ht="14.25" customHeight="1">
      <c r="A57" s="282" t="s">
        <v>19</v>
      </c>
      <c r="B57" s="283"/>
      <c r="C57" s="283"/>
      <c r="D57" s="283"/>
      <c r="E57" s="283"/>
      <c r="F57" s="283"/>
      <c r="G57" s="283"/>
      <c r="H57" s="283"/>
    </row>
    <row r="58" spans="1:8" s="10" customFormat="1" ht="26.25" customHeight="1">
      <c r="A58" s="6" t="s">
        <v>257</v>
      </c>
      <c r="B58" s="8">
        <v>4</v>
      </c>
      <c r="C58" s="7" t="s">
        <v>20</v>
      </c>
      <c r="D58" s="7"/>
      <c r="E58" s="7"/>
      <c r="F58" s="8">
        <v>185</v>
      </c>
      <c r="G58" s="8" t="s">
        <v>3</v>
      </c>
      <c r="H58" s="7">
        <f>B58*F58</f>
        <v>740</v>
      </c>
    </row>
    <row r="59" spans="1:8" ht="14.25" customHeight="1">
      <c r="A59" s="2" t="s">
        <v>0</v>
      </c>
      <c r="B59" s="4"/>
      <c r="C59" s="4"/>
      <c r="D59" s="4"/>
      <c r="E59" s="4"/>
      <c r="F59" s="3"/>
      <c r="G59" s="3"/>
      <c r="H59" s="4">
        <f>SUM(H58:H58)</f>
        <v>740</v>
      </c>
    </row>
    <row r="60" spans="1:8" ht="14.25" customHeight="1">
      <c r="A60" s="2" t="s">
        <v>256</v>
      </c>
      <c r="B60" s="4"/>
      <c r="C60" s="4"/>
      <c r="D60" s="4"/>
      <c r="E60" s="4"/>
      <c r="F60" s="3"/>
      <c r="G60" s="3"/>
      <c r="H60" s="4">
        <v>1000</v>
      </c>
    </row>
    <row r="61" spans="1:8" ht="14.25" customHeight="1">
      <c r="A61" s="300" t="s">
        <v>21</v>
      </c>
      <c r="B61" s="300"/>
      <c r="C61" s="300"/>
      <c r="D61" s="300"/>
      <c r="E61" s="300"/>
      <c r="F61" s="300"/>
      <c r="G61" s="300"/>
      <c r="H61" s="300"/>
    </row>
    <row r="62" spans="1:8" ht="14.25" customHeight="1">
      <c r="A62" s="297" t="s">
        <v>22</v>
      </c>
      <c r="B62" s="306"/>
      <c r="C62" s="306"/>
      <c r="D62" s="306"/>
      <c r="E62" s="306"/>
      <c r="F62" s="306"/>
      <c r="G62" s="306"/>
      <c r="H62" s="313"/>
    </row>
    <row r="63" spans="1:8" ht="14.25" customHeight="1">
      <c r="A63" s="2" t="s">
        <v>38</v>
      </c>
      <c r="B63" s="7"/>
      <c r="C63" s="7"/>
      <c r="D63" s="15"/>
      <c r="E63" s="12"/>
      <c r="F63" s="16"/>
      <c r="G63" s="8"/>
      <c r="H63" s="9"/>
    </row>
    <row r="64" spans="1:8" ht="14.25" customHeight="1">
      <c r="A64" s="6" t="s">
        <v>75</v>
      </c>
      <c r="B64" s="7">
        <v>7</v>
      </c>
      <c r="C64" s="7" t="s">
        <v>2</v>
      </c>
      <c r="D64" s="15">
        <v>153</v>
      </c>
      <c r="E64" s="12" t="s">
        <v>77</v>
      </c>
      <c r="F64" s="16">
        <v>5.45</v>
      </c>
      <c r="G64" s="8" t="s">
        <v>3</v>
      </c>
      <c r="H64" s="7">
        <f>B64*D64*F64</f>
        <v>5837</v>
      </c>
    </row>
    <row r="65" spans="1:8" ht="14.25" customHeight="1">
      <c r="A65" s="6" t="s">
        <v>76</v>
      </c>
      <c r="B65" s="7">
        <v>14</v>
      </c>
      <c r="C65" s="7" t="s">
        <v>2</v>
      </c>
      <c r="D65" s="15">
        <v>187</v>
      </c>
      <c r="E65" s="12" t="s">
        <v>77</v>
      </c>
      <c r="F65" s="16">
        <v>5.45</v>
      </c>
      <c r="G65" s="8" t="s">
        <v>3</v>
      </c>
      <c r="H65" s="7">
        <f>B65*D65*F65</f>
        <v>14268</v>
      </c>
    </row>
    <row r="66" spans="1:8" ht="14.25" customHeight="1">
      <c r="A66" s="2" t="s">
        <v>732</v>
      </c>
      <c r="B66" s="7"/>
      <c r="C66" s="7"/>
      <c r="D66" s="15"/>
      <c r="E66" s="12"/>
      <c r="F66" s="16"/>
      <c r="G66" s="8"/>
      <c r="H66" s="4">
        <f>SUM(H64:H65)</f>
        <v>20105</v>
      </c>
    </row>
    <row r="67" spans="1:8" ht="14.25" customHeight="1">
      <c r="A67" s="17" t="s">
        <v>81</v>
      </c>
      <c r="B67" s="7">
        <v>2</v>
      </c>
      <c r="C67" s="7" t="s">
        <v>2</v>
      </c>
      <c r="D67" s="15">
        <v>153</v>
      </c>
      <c r="E67" s="12" t="s">
        <v>23</v>
      </c>
      <c r="F67" s="16">
        <v>17</v>
      </c>
      <c r="G67" s="8" t="s">
        <v>3</v>
      </c>
      <c r="H67" s="9">
        <f>B67*D67*F67</f>
        <v>5202</v>
      </c>
    </row>
    <row r="68" spans="1:8" ht="14.25" customHeight="1">
      <c r="A68" s="17" t="s">
        <v>739</v>
      </c>
      <c r="B68" s="7">
        <v>2</v>
      </c>
      <c r="C68" s="7" t="s">
        <v>2</v>
      </c>
      <c r="D68" s="15">
        <v>68</v>
      </c>
      <c r="E68" s="12" t="s">
        <v>23</v>
      </c>
      <c r="F68" s="16">
        <v>17</v>
      </c>
      <c r="G68" s="8" t="s">
        <v>3</v>
      </c>
      <c r="H68" s="9">
        <f>B68*D68*F68</f>
        <v>2312</v>
      </c>
    </row>
    <row r="69" spans="1:8" ht="14.25" customHeight="1">
      <c r="A69" s="294" t="s">
        <v>41</v>
      </c>
      <c r="B69" s="295"/>
      <c r="C69" s="295"/>
      <c r="D69" s="295"/>
      <c r="E69" s="295"/>
      <c r="F69" s="295"/>
      <c r="G69" s="296"/>
      <c r="H69" s="4">
        <f>SUM(H66:H68)</f>
        <v>27619</v>
      </c>
    </row>
    <row r="70" spans="1:8" ht="14.25" customHeight="1">
      <c r="A70" s="297" t="s">
        <v>43</v>
      </c>
      <c r="B70" s="298"/>
      <c r="C70" s="298"/>
      <c r="D70" s="298"/>
      <c r="E70" s="298"/>
      <c r="F70" s="298"/>
      <c r="G70" s="298"/>
      <c r="H70" s="312"/>
    </row>
    <row r="71" spans="1:8" ht="14.25" customHeight="1">
      <c r="A71" s="1" t="s">
        <v>45</v>
      </c>
      <c r="B71" s="32">
        <v>21</v>
      </c>
      <c r="C71" s="33" t="s">
        <v>2</v>
      </c>
      <c r="D71" s="32">
        <v>0.07</v>
      </c>
      <c r="E71" s="33" t="s">
        <v>44</v>
      </c>
      <c r="F71" s="32">
        <v>120</v>
      </c>
      <c r="G71" s="8" t="s">
        <v>5</v>
      </c>
      <c r="H71" s="8">
        <f>B71*D71*F71</f>
        <v>176.4</v>
      </c>
    </row>
    <row r="72" spans="1:8" ht="14.25" customHeight="1">
      <c r="A72" s="2" t="s">
        <v>50</v>
      </c>
      <c r="B72" s="34">
        <f>H71</f>
        <v>176.4</v>
      </c>
      <c r="C72" s="33" t="s">
        <v>44</v>
      </c>
      <c r="D72" s="34">
        <v>2.5</v>
      </c>
      <c r="E72" s="33" t="s">
        <v>44</v>
      </c>
      <c r="F72" s="34">
        <v>4.5</v>
      </c>
      <c r="G72" s="8" t="s">
        <v>3</v>
      </c>
      <c r="H72" s="4">
        <f>B72/D72*F72</f>
        <v>318</v>
      </c>
    </row>
    <row r="73" spans="1:8" ht="14.25" customHeight="1">
      <c r="A73" s="14"/>
      <c r="B73" s="31"/>
      <c r="C73" s="31"/>
      <c r="D73" s="306"/>
      <c r="E73" s="306"/>
      <c r="F73" s="31"/>
      <c r="G73" s="31"/>
      <c r="H73" s="18"/>
    </row>
    <row r="74" spans="1:8" ht="14.25" customHeight="1">
      <c r="A74" s="2" t="s">
        <v>24</v>
      </c>
      <c r="B74" s="4" t="s">
        <v>25</v>
      </c>
      <c r="C74" s="4"/>
      <c r="D74" s="314" t="s">
        <v>26</v>
      </c>
      <c r="E74" s="315"/>
      <c r="F74" s="19" t="s">
        <v>27</v>
      </c>
      <c r="G74" s="3"/>
      <c r="H74" s="5" t="s">
        <v>28</v>
      </c>
    </row>
    <row r="75" spans="1:8" ht="14.25" customHeight="1">
      <c r="A75" s="297" t="s">
        <v>30</v>
      </c>
      <c r="B75" s="298"/>
      <c r="C75" s="298"/>
      <c r="D75" s="298"/>
      <c r="E75" s="298"/>
      <c r="F75" s="298"/>
      <c r="G75" s="298"/>
      <c r="H75" s="312"/>
    </row>
    <row r="76" spans="1:8" ht="14.25" customHeight="1">
      <c r="A76" s="65" t="s">
        <v>333</v>
      </c>
      <c r="B76" s="60">
        <v>23</v>
      </c>
      <c r="C76" s="62" t="s">
        <v>6</v>
      </c>
      <c r="D76" s="60"/>
      <c r="E76" s="62"/>
      <c r="F76" s="60">
        <v>150</v>
      </c>
      <c r="G76" s="62" t="s">
        <v>3</v>
      </c>
      <c r="H76" s="60">
        <f>B76*F76</f>
        <v>3450</v>
      </c>
    </row>
    <row r="77" spans="1:8" ht="14.25" customHeight="1">
      <c r="A77" s="6" t="s">
        <v>104</v>
      </c>
      <c r="B77" s="60">
        <v>40</v>
      </c>
      <c r="C77" s="62" t="s">
        <v>46</v>
      </c>
      <c r="D77" s="60"/>
      <c r="E77" s="62"/>
      <c r="F77" s="60">
        <v>35</v>
      </c>
      <c r="G77" s="62" t="s">
        <v>3</v>
      </c>
      <c r="H77" s="60">
        <f aca="true" t="shared" si="1" ref="H77:H93">B77*F77</f>
        <v>1400</v>
      </c>
    </row>
    <row r="78" spans="1:8" ht="14.25" customHeight="1">
      <c r="A78" s="6" t="s">
        <v>102</v>
      </c>
      <c r="B78" s="60">
        <v>25</v>
      </c>
      <c r="C78" s="62" t="s">
        <v>6</v>
      </c>
      <c r="D78" s="60"/>
      <c r="E78" s="62"/>
      <c r="F78" s="60">
        <v>25</v>
      </c>
      <c r="G78" s="62" t="s">
        <v>3</v>
      </c>
      <c r="H78" s="60">
        <f t="shared" si="1"/>
        <v>625</v>
      </c>
    </row>
    <row r="79" spans="1:8" ht="14.25" customHeight="1">
      <c r="A79" s="6" t="s">
        <v>103</v>
      </c>
      <c r="B79" s="60">
        <v>20</v>
      </c>
      <c r="C79" s="62" t="s">
        <v>6</v>
      </c>
      <c r="D79" s="60"/>
      <c r="E79" s="62"/>
      <c r="F79" s="60">
        <v>25</v>
      </c>
      <c r="G79" s="62" t="s">
        <v>3</v>
      </c>
      <c r="H79" s="60">
        <f t="shared" si="1"/>
        <v>500</v>
      </c>
    </row>
    <row r="80" spans="1:8" ht="14.25" customHeight="1">
      <c r="A80" s="6" t="s">
        <v>334</v>
      </c>
      <c r="B80" s="60">
        <v>20</v>
      </c>
      <c r="C80" s="62" t="s">
        <v>6</v>
      </c>
      <c r="D80" s="60"/>
      <c r="E80" s="62"/>
      <c r="F80" s="60">
        <v>25</v>
      </c>
      <c r="G80" s="62" t="s">
        <v>3</v>
      </c>
      <c r="H80" s="60">
        <f t="shared" si="1"/>
        <v>500</v>
      </c>
    </row>
    <row r="81" spans="1:8" ht="14.25" customHeight="1">
      <c r="A81" s="6" t="s">
        <v>96</v>
      </c>
      <c r="B81" s="60">
        <v>9</v>
      </c>
      <c r="C81" s="62" t="s">
        <v>6</v>
      </c>
      <c r="D81" s="60"/>
      <c r="E81" s="62"/>
      <c r="F81" s="60">
        <v>100</v>
      </c>
      <c r="G81" s="62" t="s">
        <v>3</v>
      </c>
      <c r="H81" s="60">
        <f t="shared" si="1"/>
        <v>900</v>
      </c>
    </row>
    <row r="82" spans="1:8" ht="14.25" customHeight="1">
      <c r="A82" s="6" t="s">
        <v>340</v>
      </c>
      <c r="B82" s="60">
        <v>18</v>
      </c>
      <c r="C82" s="62" t="s">
        <v>6</v>
      </c>
      <c r="D82" s="60"/>
      <c r="E82" s="62"/>
      <c r="F82" s="60">
        <v>12</v>
      </c>
      <c r="G82" s="62" t="s">
        <v>3</v>
      </c>
      <c r="H82" s="60">
        <f t="shared" si="1"/>
        <v>216</v>
      </c>
    </row>
    <row r="83" spans="1:8" ht="14.25" customHeight="1">
      <c r="A83" s="6" t="s">
        <v>151</v>
      </c>
      <c r="B83" s="60">
        <v>3</v>
      </c>
      <c r="C83" s="62" t="s">
        <v>152</v>
      </c>
      <c r="D83" s="60"/>
      <c r="E83" s="62"/>
      <c r="F83" s="60">
        <v>40</v>
      </c>
      <c r="G83" s="62" t="s">
        <v>3</v>
      </c>
      <c r="H83" s="60">
        <f t="shared" si="1"/>
        <v>120</v>
      </c>
    </row>
    <row r="84" spans="1:8" ht="14.25" customHeight="1">
      <c r="A84" s="6" t="s">
        <v>335</v>
      </c>
      <c r="B84" s="68">
        <v>3</v>
      </c>
      <c r="C84" s="62" t="s">
        <v>6</v>
      </c>
      <c r="D84" s="60"/>
      <c r="E84" s="62"/>
      <c r="F84" s="60">
        <v>100</v>
      </c>
      <c r="G84" s="62" t="s">
        <v>3</v>
      </c>
      <c r="H84" s="60">
        <f t="shared" si="1"/>
        <v>300</v>
      </c>
    </row>
    <row r="85" spans="1:8" ht="14.25" customHeight="1">
      <c r="A85" s="6" t="s">
        <v>336</v>
      </c>
      <c r="B85" s="68">
        <v>1</v>
      </c>
      <c r="C85" s="62" t="s">
        <v>6</v>
      </c>
      <c r="D85" s="60"/>
      <c r="E85" s="62"/>
      <c r="F85" s="60">
        <v>450</v>
      </c>
      <c r="G85" s="62" t="s">
        <v>3</v>
      </c>
      <c r="H85" s="60">
        <f t="shared" si="1"/>
        <v>450</v>
      </c>
    </row>
    <row r="86" spans="1:8" ht="14.25" customHeight="1">
      <c r="A86" s="6" t="s">
        <v>317</v>
      </c>
      <c r="B86" s="68">
        <v>4</v>
      </c>
      <c r="C86" s="62" t="s">
        <v>6</v>
      </c>
      <c r="D86" s="60"/>
      <c r="E86" s="62"/>
      <c r="F86" s="60">
        <v>50</v>
      </c>
      <c r="G86" s="62" t="s">
        <v>3</v>
      </c>
      <c r="H86" s="60">
        <f t="shared" si="1"/>
        <v>200</v>
      </c>
    </row>
    <row r="87" spans="1:8" ht="14.25" customHeight="1">
      <c r="A87" s="6" t="s">
        <v>337</v>
      </c>
      <c r="B87" s="68">
        <v>3</v>
      </c>
      <c r="C87" s="62" t="s">
        <v>6</v>
      </c>
      <c r="D87" s="60"/>
      <c r="E87" s="62"/>
      <c r="F87" s="60">
        <v>450</v>
      </c>
      <c r="G87" s="62" t="s">
        <v>3</v>
      </c>
      <c r="H87" s="60">
        <f t="shared" si="1"/>
        <v>1350</v>
      </c>
    </row>
    <row r="88" spans="1:8" ht="14.25" customHeight="1">
      <c r="A88" s="6" t="s">
        <v>338</v>
      </c>
      <c r="B88" s="68">
        <v>5</v>
      </c>
      <c r="C88" s="62" t="s">
        <v>6</v>
      </c>
      <c r="D88" s="60"/>
      <c r="E88" s="62"/>
      <c r="F88" s="60">
        <v>100</v>
      </c>
      <c r="G88" s="62" t="s">
        <v>3</v>
      </c>
      <c r="H88" s="60">
        <f t="shared" si="1"/>
        <v>500</v>
      </c>
    </row>
    <row r="89" spans="1:8" ht="14.25" customHeight="1">
      <c r="A89" s="6" t="s">
        <v>339</v>
      </c>
      <c r="B89" s="68">
        <v>6</v>
      </c>
      <c r="C89" s="62" t="s">
        <v>6</v>
      </c>
      <c r="D89" s="60"/>
      <c r="E89" s="62"/>
      <c r="F89" s="60">
        <v>88</v>
      </c>
      <c r="G89" s="62" t="s">
        <v>3</v>
      </c>
      <c r="H89" s="60">
        <f t="shared" si="1"/>
        <v>528</v>
      </c>
    </row>
    <row r="90" spans="1:8" ht="14.25" customHeight="1">
      <c r="A90" s="6" t="s">
        <v>98</v>
      </c>
      <c r="B90" s="68">
        <v>20</v>
      </c>
      <c r="C90" s="62" t="s">
        <v>6</v>
      </c>
      <c r="D90" s="60"/>
      <c r="E90" s="62"/>
      <c r="F90" s="60">
        <v>25</v>
      </c>
      <c r="G90" s="62" t="s">
        <v>3</v>
      </c>
      <c r="H90" s="60">
        <f t="shared" si="1"/>
        <v>500</v>
      </c>
    </row>
    <row r="91" spans="1:8" ht="14.25" customHeight="1">
      <c r="A91" s="6" t="s">
        <v>341</v>
      </c>
      <c r="B91" s="68">
        <v>4</v>
      </c>
      <c r="C91" s="62" t="s">
        <v>6</v>
      </c>
      <c r="D91" s="60"/>
      <c r="E91" s="62"/>
      <c r="F91" s="60">
        <v>120</v>
      </c>
      <c r="G91" s="62" t="s">
        <v>3</v>
      </c>
      <c r="H91" s="60">
        <f t="shared" si="1"/>
        <v>480</v>
      </c>
    </row>
    <row r="92" spans="1:8" ht="14.25" customHeight="1">
      <c r="A92" s="6" t="s">
        <v>131</v>
      </c>
      <c r="B92" s="68">
        <v>3</v>
      </c>
      <c r="C92" s="62" t="s">
        <v>6</v>
      </c>
      <c r="D92" s="60"/>
      <c r="E92" s="62"/>
      <c r="F92" s="60">
        <v>300</v>
      </c>
      <c r="G92" s="62" t="s">
        <v>3</v>
      </c>
      <c r="H92" s="60">
        <f t="shared" si="1"/>
        <v>900</v>
      </c>
    </row>
    <row r="93" spans="1:8" ht="14.25" customHeight="1">
      <c r="A93" s="6" t="s">
        <v>342</v>
      </c>
      <c r="B93" s="68">
        <v>4</v>
      </c>
      <c r="C93" s="62" t="s">
        <v>46</v>
      </c>
      <c r="D93" s="60"/>
      <c r="E93" s="62"/>
      <c r="F93" s="60">
        <v>110</v>
      </c>
      <c r="G93" s="62" t="s">
        <v>3</v>
      </c>
      <c r="H93" s="60">
        <f t="shared" si="1"/>
        <v>440</v>
      </c>
    </row>
    <row r="94" spans="1:8" ht="14.25" customHeight="1">
      <c r="A94" s="2" t="s">
        <v>30</v>
      </c>
      <c r="B94" s="4"/>
      <c r="C94" s="4"/>
      <c r="D94" s="375"/>
      <c r="E94" s="376"/>
      <c r="F94" s="99"/>
      <c r="G94" s="3"/>
      <c r="H94" s="5">
        <f>SUM(H76:H93)</f>
        <v>13359</v>
      </c>
    </row>
    <row r="95" spans="1:8" ht="14.25" customHeight="1">
      <c r="A95" s="2" t="s">
        <v>256</v>
      </c>
      <c r="B95" s="7"/>
      <c r="C95" s="7"/>
      <c r="D95" s="303"/>
      <c r="E95" s="304"/>
      <c r="F95" s="8"/>
      <c r="G95" s="8"/>
      <c r="H95" s="5">
        <v>12000</v>
      </c>
    </row>
    <row r="96" spans="1:8" ht="14.25" customHeight="1">
      <c r="A96" s="297" t="s">
        <v>31</v>
      </c>
      <c r="B96" s="298"/>
      <c r="C96" s="298"/>
      <c r="D96" s="298"/>
      <c r="E96" s="298"/>
      <c r="F96" s="298"/>
      <c r="G96" s="298"/>
      <c r="H96" s="312"/>
    </row>
    <row r="97" spans="1:8" ht="14.25" customHeight="1">
      <c r="A97" s="6" t="s">
        <v>114</v>
      </c>
      <c r="B97" s="32">
        <v>2</v>
      </c>
      <c r="C97" s="33" t="s">
        <v>110</v>
      </c>
      <c r="D97" s="32"/>
      <c r="E97" s="33"/>
      <c r="F97" s="32">
        <v>1500</v>
      </c>
      <c r="G97" s="33" t="s">
        <v>3</v>
      </c>
      <c r="H97" s="32">
        <f>B97*F97</f>
        <v>3000</v>
      </c>
    </row>
    <row r="98" spans="1:8" ht="14.25" customHeight="1">
      <c r="A98" s="6" t="s">
        <v>109</v>
      </c>
      <c r="B98" s="32">
        <v>7</v>
      </c>
      <c r="C98" s="33" t="s">
        <v>110</v>
      </c>
      <c r="D98" s="32"/>
      <c r="E98" s="33"/>
      <c r="F98" s="32">
        <v>1400</v>
      </c>
      <c r="G98" s="33" t="s">
        <v>3</v>
      </c>
      <c r="H98" s="32">
        <f>B98*F98</f>
        <v>9800</v>
      </c>
    </row>
    <row r="99" spans="1:8" ht="14.25" customHeight="1">
      <c r="A99" s="6" t="s">
        <v>204</v>
      </c>
      <c r="B99" s="32">
        <v>3</v>
      </c>
      <c r="C99" s="33" t="s">
        <v>6</v>
      </c>
      <c r="D99" s="32"/>
      <c r="E99" s="33"/>
      <c r="F99" s="32">
        <v>120</v>
      </c>
      <c r="G99" s="33" t="s">
        <v>3</v>
      </c>
      <c r="H99" s="32">
        <f>B99*F99</f>
        <v>360</v>
      </c>
    </row>
    <row r="100" spans="1:8" ht="14.25" customHeight="1">
      <c r="A100" s="6" t="s">
        <v>119</v>
      </c>
      <c r="B100" s="32">
        <v>6</v>
      </c>
      <c r="C100" s="33" t="s">
        <v>6</v>
      </c>
      <c r="D100" s="32"/>
      <c r="E100" s="33"/>
      <c r="F100" s="32">
        <v>60</v>
      </c>
      <c r="G100" s="33" t="s">
        <v>3</v>
      </c>
      <c r="H100" s="32">
        <f>B100*F100</f>
        <v>360</v>
      </c>
    </row>
    <row r="101" spans="1:8" ht="14.25" customHeight="1">
      <c r="A101" s="6" t="s">
        <v>188</v>
      </c>
      <c r="B101" s="32">
        <v>6</v>
      </c>
      <c r="C101" s="33" t="s">
        <v>6</v>
      </c>
      <c r="D101" s="32"/>
      <c r="E101" s="33"/>
      <c r="F101" s="32">
        <v>30</v>
      </c>
      <c r="G101" s="33" t="s">
        <v>3</v>
      </c>
      <c r="H101" s="32">
        <f>B101*F101</f>
        <v>180</v>
      </c>
    </row>
    <row r="102" spans="1:8" ht="14.25" customHeight="1">
      <c r="A102" s="6" t="s">
        <v>31</v>
      </c>
      <c r="B102" s="7"/>
      <c r="C102" s="7"/>
      <c r="D102" s="40"/>
      <c r="E102" s="40"/>
      <c r="F102" s="70"/>
      <c r="G102" s="8"/>
      <c r="H102" s="9">
        <f>SUM(H97:H101)</f>
        <v>13700</v>
      </c>
    </row>
    <row r="103" spans="1:8" ht="14.25" customHeight="1">
      <c r="A103" s="2" t="s">
        <v>749</v>
      </c>
      <c r="B103" s="7"/>
      <c r="C103" s="7"/>
      <c r="D103" s="302"/>
      <c r="E103" s="302"/>
      <c r="F103" s="8"/>
      <c r="G103" s="8"/>
      <c r="H103" s="5">
        <v>15039</v>
      </c>
    </row>
    <row r="104" spans="1:8" ht="14.25" customHeight="1">
      <c r="A104" s="2" t="s">
        <v>89</v>
      </c>
      <c r="B104" s="7"/>
      <c r="C104" s="7"/>
      <c r="D104" s="7"/>
      <c r="E104" s="7"/>
      <c r="F104" s="8"/>
      <c r="G104" s="8"/>
      <c r="H104" s="4">
        <f>H103+H72+H69+H94</f>
        <v>56335</v>
      </c>
    </row>
    <row r="105" spans="1:8" ht="14.25" customHeight="1">
      <c r="A105" s="2" t="s">
        <v>406</v>
      </c>
      <c r="B105" s="7"/>
      <c r="C105" s="7"/>
      <c r="D105" s="7"/>
      <c r="E105" s="7"/>
      <c r="F105" s="8"/>
      <c r="G105" s="8"/>
      <c r="H105" s="4">
        <v>56000</v>
      </c>
    </row>
    <row r="106" spans="1:8" ht="14.25" customHeight="1">
      <c r="A106" s="46" t="s">
        <v>86</v>
      </c>
      <c r="B106" s="47"/>
      <c r="C106" s="47"/>
      <c r="D106" s="47"/>
      <c r="E106" s="47"/>
      <c r="F106" s="48"/>
      <c r="G106" s="48"/>
      <c r="H106" s="49">
        <f>H5+H12+H18+H22+H34+H42+H55+H59+H104</f>
        <v>515420</v>
      </c>
    </row>
    <row r="107" spans="1:8" ht="14.25" customHeight="1">
      <c r="A107" s="50" t="s">
        <v>87</v>
      </c>
      <c r="B107" s="47"/>
      <c r="C107" s="47"/>
      <c r="D107" s="47"/>
      <c r="E107" s="47"/>
      <c r="F107" s="48"/>
      <c r="G107" s="48"/>
      <c r="H107" s="49">
        <f>H6+H13+H19+H23+H35+H43+H56+H60+H105</f>
        <v>517000</v>
      </c>
    </row>
    <row r="108" spans="1:6" ht="14.25" customHeight="1">
      <c r="A108" s="25"/>
      <c r="B108" s="26"/>
      <c r="C108" s="26"/>
      <c r="D108" s="26"/>
      <c r="E108" s="11"/>
      <c r="F108" s="27"/>
    </row>
    <row r="109" spans="1:10" ht="14.25" customHeight="1">
      <c r="A109" s="316" t="s">
        <v>61</v>
      </c>
      <c r="B109" s="330"/>
      <c r="C109" s="330"/>
      <c r="D109" s="330"/>
      <c r="E109" s="330"/>
      <c r="F109" s="330"/>
      <c r="G109" s="330"/>
      <c r="H109" s="330"/>
      <c r="I109" s="330"/>
      <c r="J109" s="330"/>
    </row>
    <row r="110" spans="1:7" ht="14.25" customHeight="1">
      <c r="A110" s="1" t="s">
        <v>62</v>
      </c>
      <c r="B110" s="1"/>
      <c r="C110" s="1"/>
      <c r="D110" s="1" t="s">
        <v>60</v>
      </c>
      <c r="E110" s="1"/>
      <c r="F110" s="1"/>
      <c r="G110" s="1" t="s">
        <v>756</v>
      </c>
    </row>
    <row r="111" spans="1:6" ht="14.25" customHeight="1">
      <c r="A111" s="26"/>
      <c r="B111" s="26"/>
      <c r="C111" s="26"/>
      <c r="D111" s="26"/>
      <c r="E111" s="11"/>
      <c r="F111" s="27"/>
    </row>
    <row r="112" spans="1:6" ht="14.25" customHeight="1">
      <c r="A112" s="26"/>
      <c r="B112" s="26"/>
      <c r="C112" s="26"/>
      <c r="D112" s="26"/>
      <c r="E112" s="11"/>
      <c r="F112" s="27"/>
    </row>
    <row r="113" spans="1:6" ht="14.25" customHeight="1">
      <c r="A113" s="26"/>
      <c r="B113" s="26"/>
      <c r="C113" s="26"/>
      <c r="D113" s="26"/>
      <c r="E113" s="11"/>
      <c r="F113" s="27"/>
    </row>
    <row r="114" spans="1:6" ht="14.25" customHeight="1">
      <c r="A114" s="26"/>
      <c r="B114" s="26"/>
      <c r="C114" s="26"/>
      <c r="D114" s="26"/>
      <c r="E114" s="11"/>
      <c r="F114" s="27"/>
    </row>
    <row r="115" spans="1:6" ht="14.25" customHeight="1">
      <c r="A115" s="26"/>
      <c r="B115" s="26"/>
      <c r="C115" s="26"/>
      <c r="D115" s="26"/>
      <c r="E115" s="11"/>
      <c r="F115" s="27"/>
    </row>
    <row r="116" spans="1:6" ht="14.25" customHeight="1">
      <c r="A116" s="26"/>
      <c r="B116" s="26"/>
      <c r="C116" s="26"/>
      <c r="D116" s="26"/>
      <c r="E116" s="11"/>
      <c r="F116" s="27"/>
    </row>
    <row r="117" spans="1:6" ht="14.25" customHeight="1">
      <c r="A117" s="26"/>
      <c r="B117" s="26"/>
      <c r="C117" s="26"/>
      <c r="D117" s="26"/>
      <c r="E117" s="11"/>
      <c r="F117" s="27"/>
    </row>
    <row r="118" spans="1:6" ht="14.25" customHeight="1">
      <c r="A118" s="26"/>
      <c r="B118" s="26"/>
      <c r="C118" s="26"/>
      <c r="D118" s="26"/>
      <c r="E118" s="11"/>
      <c r="F118" s="27"/>
    </row>
    <row r="119" spans="1:6" ht="14.25" customHeight="1">
      <c r="A119" s="28"/>
      <c r="B119" s="28"/>
      <c r="C119" s="26"/>
      <c r="D119" s="11"/>
      <c r="E119" s="11"/>
      <c r="F119" s="27"/>
    </row>
    <row r="120" spans="1:6" ht="14.25" customHeight="1">
      <c r="A120" s="29"/>
      <c r="B120" s="29"/>
      <c r="C120" s="29"/>
      <c r="D120" s="29"/>
      <c r="E120" s="11"/>
      <c r="F120" s="27"/>
    </row>
    <row r="121" spans="1:6" ht="14.25" customHeight="1">
      <c r="A121" s="30"/>
      <c r="B121" s="11"/>
      <c r="C121" s="11"/>
      <c r="D121" s="11"/>
      <c r="E121" s="11"/>
      <c r="F121" s="27"/>
    </row>
  </sheetData>
  <sheetProtection/>
  <mergeCells count="24">
    <mergeCell ref="A44:H44"/>
    <mergeCell ref="A57:H57"/>
    <mergeCell ref="D95:E95"/>
    <mergeCell ref="A70:H70"/>
    <mergeCell ref="D103:E103"/>
    <mergeCell ref="A96:H96"/>
    <mergeCell ref="D94:E94"/>
    <mergeCell ref="D73:E73"/>
    <mergeCell ref="A75:H75"/>
    <mergeCell ref="A61:H61"/>
    <mergeCell ref="D74:E74"/>
    <mergeCell ref="A69:G69"/>
    <mergeCell ref="A109:J109"/>
    <mergeCell ref="A62:H62"/>
    <mergeCell ref="A1:H1"/>
    <mergeCell ref="A2:H2"/>
    <mergeCell ref="A25:H25"/>
    <mergeCell ref="A36:H36"/>
    <mergeCell ref="A3:H3"/>
    <mergeCell ref="A29:A31"/>
    <mergeCell ref="A7:H7"/>
    <mergeCell ref="A20:H20"/>
    <mergeCell ref="A14:H14"/>
    <mergeCell ref="A26:A28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SheetLayoutView="100" zoomScalePageLayoutView="0" workbookViewId="0" topLeftCell="A1">
      <selection activeCell="I27" sqref="I27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297" t="s">
        <v>380</v>
      </c>
      <c r="B1" s="320"/>
      <c r="C1" s="320"/>
      <c r="D1" s="320"/>
      <c r="E1" s="320"/>
      <c r="F1" s="320"/>
      <c r="G1" s="320"/>
      <c r="H1" s="321"/>
    </row>
    <row r="2" spans="1:8" ht="14.25" customHeight="1">
      <c r="A2" s="282" t="s">
        <v>609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68">
        <v>5205</v>
      </c>
      <c r="C4" s="68" t="s">
        <v>3</v>
      </c>
      <c r="D4" s="68">
        <v>1</v>
      </c>
      <c r="E4" s="75" t="s">
        <v>796</v>
      </c>
      <c r="F4" s="68">
        <v>12</v>
      </c>
      <c r="G4" s="68" t="s">
        <v>4</v>
      </c>
      <c r="H4" s="68">
        <v>62460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62460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62000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676</v>
      </c>
      <c r="B8" s="68">
        <v>200</v>
      </c>
      <c r="C8" s="68" t="s">
        <v>3</v>
      </c>
      <c r="D8" s="68">
        <v>3</v>
      </c>
      <c r="E8" s="68" t="s">
        <v>5</v>
      </c>
      <c r="F8" s="68">
        <v>3</v>
      </c>
      <c r="G8" s="68" t="s">
        <v>2</v>
      </c>
      <c r="H8" s="68">
        <f>B8*D8*F8</f>
        <v>1800</v>
      </c>
    </row>
    <row r="9" spans="1:8" ht="14.25" customHeight="1">
      <c r="A9" s="6" t="s">
        <v>677</v>
      </c>
      <c r="B9" s="68">
        <v>200</v>
      </c>
      <c r="C9" s="68" t="s">
        <v>3</v>
      </c>
      <c r="D9" s="68">
        <v>4</v>
      </c>
      <c r="E9" s="68" t="s">
        <v>5</v>
      </c>
      <c r="F9" s="68">
        <v>1</v>
      </c>
      <c r="G9" s="68" t="s">
        <v>2</v>
      </c>
      <c r="H9" s="68">
        <f>B9*D9*F9</f>
        <v>800</v>
      </c>
    </row>
    <row r="10" spans="1:8" ht="22.5" customHeight="1">
      <c r="A10" s="6" t="s">
        <v>679</v>
      </c>
      <c r="B10" s="68">
        <v>200</v>
      </c>
      <c r="C10" s="68" t="s">
        <v>3</v>
      </c>
      <c r="D10" s="68">
        <v>7</v>
      </c>
      <c r="E10" s="68" t="s">
        <v>5</v>
      </c>
      <c r="F10" s="68">
        <v>1</v>
      </c>
      <c r="G10" s="68" t="s">
        <v>2</v>
      </c>
      <c r="H10" s="68">
        <f>B10*D10*F10</f>
        <v>1400</v>
      </c>
    </row>
    <row r="11" spans="1:8" ht="14.25" customHeight="1">
      <c r="A11" s="2" t="s">
        <v>0</v>
      </c>
      <c r="B11" s="67"/>
      <c r="C11" s="67"/>
      <c r="D11" s="67"/>
      <c r="E11" s="67"/>
      <c r="F11" s="67"/>
      <c r="G11" s="67"/>
      <c r="H11" s="84">
        <f>H8+H9+H10</f>
        <v>4000</v>
      </c>
    </row>
    <row r="12" spans="1:8" ht="14.25" customHeight="1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4.25" customHeight="1">
      <c r="A13" s="67"/>
      <c r="B13" s="67"/>
      <c r="C13" s="67"/>
      <c r="D13" s="67"/>
      <c r="E13" s="67"/>
      <c r="F13" s="67"/>
      <c r="G13" s="67"/>
      <c r="H13" s="67"/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18863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18863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19000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81323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75" t="s">
        <v>617</v>
      </c>
      <c r="B20" s="68">
        <v>90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90</v>
      </c>
    </row>
    <row r="21" spans="1:8" ht="24" customHeight="1">
      <c r="A21" s="6" t="s">
        <v>686</v>
      </c>
      <c r="B21" s="68">
        <v>90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90</v>
      </c>
    </row>
    <row r="22" spans="1:8" ht="14.25" customHeight="1">
      <c r="A22" s="2" t="s">
        <v>616</v>
      </c>
      <c r="B22" s="68"/>
      <c r="C22" s="68"/>
      <c r="D22" s="68"/>
      <c r="E22" s="68"/>
      <c r="F22" s="68"/>
      <c r="G22" s="68"/>
      <c r="H22" s="84">
        <f>H20+H21</f>
        <v>180</v>
      </c>
    </row>
    <row r="23" spans="1:8" ht="14.25" customHeight="1">
      <c r="A23" s="2" t="s">
        <v>256</v>
      </c>
      <c r="B23" s="68"/>
      <c r="C23" s="68"/>
      <c r="D23" s="68"/>
      <c r="E23" s="68"/>
      <c r="F23" s="68"/>
      <c r="G23" s="68"/>
      <c r="H23" s="84">
        <v>1000</v>
      </c>
    </row>
    <row r="24" spans="1:8" s="10" customFormat="1" ht="14.25" customHeight="1">
      <c r="A24" s="282" t="s">
        <v>8</v>
      </c>
      <c r="B24" s="283"/>
      <c r="C24" s="283"/>
      <c r="D24" s="283"/>
      <c r="E24" s="283"/>
      <c r="F24" s="283"/>
      <c r="G24" s="283"/>
      <c r="H24" s="308"/>
    </row>
    <row r="25" spans="1:8" s="10" customFormat="1" ht="14.25" customHeight="1">
      <c r="A25" s="285" t="s">
        <v>9</v>
      </c>
      <c r="B25" s="8">
        <v>157.2</v>
      </c>
      <c r="C25" s="8" t="s">
        <v>10</v>
      </c>
      <c r="D25" s="61">
        <v>1450.47</v>
      </c>
      <c r="E25" s="7" t="s">
        <v>3</v>
      </c>
      <c r="F25" s="8"/>
      <c r="G25" s="8"/>
      <c r="H25" s="9">
        <f>B25*D25</f>
        <v>228013.884</v>
      </c>
    </row>
    <row r="26" spans="1:8" s="10" customFormat="1" ht="14.25" customHeight="1">
      <c r="A26" s="286"/>
      <c r="B26" s="8">
        <v>118.1</v>
      </c>
      <c r="C26" s="8" t="s">
        <v>10</v>
      </c>
      <c r="D26" s="61">
        <v>1623.8</v>
      </c>
      <c r="E26" s="7" t="s">
        <v>3</v>
      </c>
      <c r="F26" s="8"/>
      <c r="G26" s="8"/>
      <c r="H26" s="118">
        <f>B26*D26</f>
        <v>191770.8</v>
      </c>
    </row>
    <row r="27" spans="1:8" s="10" customFormat="1" ht="14.25" customHeight="1">
      <c r="A27" s="287"/>
      <c r="B27" s="3">
        <f>B25+B26</f>
        <v>275.3</v>
      </c>
      <c r="C27" s="8" t="s">
        <v>10</v>
      </c>
      <c r="D27" s="61"/>
      <c r="E27" s="7" t="s">
        <v>3</v>
      </c>
      <c r="F27" s="8"/>
      <c r="G27" s="8"/>
      <c r="H27" s="4">
        <f>H25+H26</f>
        <v>419785</v>
      </c>
    </row>
    <row r="28" spans="1:8" s="10" customFormat="1" ht="14.25" customHeight="1">
      <c r="A28" s="6" t="s">
        <v>13</v>
      </c>
      <c r="B28" s="7">
        <v>10230</v>
      </c>
      <c r="C28" s="8" t="s">
        <v>14</v>
      </c>
      <c r="D28" s="8">
        <v>6.4</v>
      </c>
      <c r="E28" s="7" t="s">
        <v>3</v>
      </c>
      <c r="F28" s="8"/>
      <c r="G28" s="8"/>
      <c r="H28" s="9">
        <f>B28*D28</f>
        <v>65472</v>
      </c>
    </row>
    <row r="29" spans="1:8" s="10" customFormat="1" ht="14.25" customHeight="1">
      <c r="A29" s="6" t="s">
        <v>15</v>
      </c>
      <c r="B29" s="7">
        <v>7</v>
      </c>
      <c r="C29" s="8" t="s">
        <v>48</v>
      </c>
      <c r="D29" s="8">
        <v>976.35</v>
      </c>
      <c r="E29" s="7" t="s">
        <v>3</v>
      </c>
      <c r="F29" s="8"/>
      <c r="G29" s="8"/>
      <c r="H29" s="9">
        <f>B29*D29</f>
        <v>6834.45</v>
      </c>
    </row>
    <row r="30" spans="1:8" s="10" customFormat="1" ht="14.25" customHeight="1">
      <c r="A30" s="2" t="s">
        <v>0</v>
      </c>
      <c r="B30" s="3"/>
      <c r="C30" s="3"/>
      <c r="D30" s="4"/>
      <c r="E30" s="4"/>
      <c r="F30" s="3"/>
      <c r="G30" s="3"/>
      <c r="H30" s="4">
        <f>SUM(H27:H29)</f>
        <v>492091</v>
      </c>
    </row>
    <row r="31" spans="1:8" s="10" customFormat="1" ht="14.25" customHeight="1">
      <c r="A31" s="2" t="s">
        <v>256</v>
      </c>
      <c r="B31" s="3"/>
      <c r="C31" s="3"/>
      <c r="D31" s="4"/>
      <c r="E31" s="4"/>
      <c r="F31" s="3"/>
      <c r="G31" s="3"/>
      <c r="H31" s="4">
        <v>492000</v>
      </c>
    </row>
    <row r="32" spans="1:8" s="10" customFormat="1" ht="14.25" customHeight="1">
      <c r="A32" s="282" t="s">
        <v>58</v>
      </c>
      <c r="B32" s="284"/>
      <c r="C32" s="284"/>
      <c r="D32" s="284"/>
      <c r="E32" s="284"/>
      <c r="F32" s="284"/>
      <c r="G32" s="284"/>
      <c r="H32" s="309"/>
    </row>
    <row r="33" spans="1:8" s="10" customFormat="1" ht="14.25" customHeight="1">
      <c r="A33" s="9" t="s">
        <v>16</v>
      </c>
      <c r="B33" s="12">
        <v>1120</v>
      </c>
      <c r="C33" s="12" t="s">
        <v>17</v>
      </c>
      <c r="D33" s="12">
        <v>0.7873</v>
      </c>
      <c r="E33" s="12" t="s">
        <v>3</v>
      </c>
      <c r="F33" s="12">
        <v>12</v>
      </c>
      <c r="G33" s="12" t="s">
        <v>4</v>
      </c>
      <c r="H33" s="13">
        <f>B33*D33*F33</f>
        <v>10581</v>
      </c>
    </row>
    <row r="34" spans="1:8" s="10" customFormat="1" ht="14.25" customHeight="1">
      <c r="A34" s="9" t="s">
        <v>18</v>
      </c>
      <c r="B34" s="5"/>
      <c r="C34" s="5"/>
      <c r="D34" s="12">
        <v>1817</v>
      </c>
      <c r="E34" s="12" t="s">
        <v>3</v>
      </c>
      <c r="F34" s="12">
        <v>12</v>
      </c>
      <c r="G34" s="12" t="s">
        <v>4</v>
      </c>
      <c r="H34" s="13">
        <f>D34*F34</f>
        <v>21804</v>
      </c>
    </row>
    <row r="35" spans="1:8" s="10" customFormat="1" ht="14.25" customHeight="1">
      <c r="A35" s="6" t="s">
        <v>32</v>
      </c>
      <c r="B35" s="12"/>
      <c r="C35" s="12"/>
      <c r="D35" s="12">
        <v>8000</v>
      </c>
      <c r="E35" s="12" t="s">
        <v>3</v>
      </c>
      <c r="F35" s="12"/>
      <c r="G35" s="12"/>
      <c r="H35" s="12">
        <v>8000</v>
      </c>
    </row>
    <row r="36" spans="1:8" s="10" customFormat="1" ht="14.25" customHeight="1">
      <c r="A36" s="6" t="s">
        <v>642</v>
      </c>
      <c r="B36" s="12"/>
      <c r="C36" s="12"/>
      <c r="D36" s="12">
        <v>3600</v>
      </c>
      <c r="E36" s="12" t="s">
        <v>3</v>
      </c>
      <c r="F36" s="12">
        <v>12</v>
      </c>
      <c r="G36" s="12" t="s">
        <v>4</v>
      </c>
      <c r="H36" s="12">
        <f>D36*F36</f>
        <v>43200</v>
      </c>
    </row>
    <row r="37" spans="1:8" s="10" customFormat="1" ht="14.25" customHeight="1">
      <c r="A37" s="6" t="s">
        <v>651</v>
      </c>
      <c r="B37" s="12"/>
      <c r="C37" s="12"/>
      <c r="D37" s="12">
        <v>1200</v>
      </c>
      <c r="E37" s="12" t="s">
        <v>3</v>
      </c>
      <c r="F37" s="12">
        <v>12</v>
      </c>
      <c r="G37" s="12" t="s">
        <v>4</v>
      </c>
      <c r="H37" s="12">
        <f>D37*F37</f>
        <v>14400</v>
      </c>
    </row>
    <row r="38" spans="1:8" s="10" customFormat="1" ht="14.25" customHeight="1">
      <c r="A38" s="6" t="s">
        <v>650</v>
      </c>
      <c r="B38" s="12"/>
      <c r="C38" s="12"/>
      <c r="D38" s="12">
        <v>1500</v>
      </c>
      <c r="E38" s="12" t="s">
        <v>3</v>
      </c>
      <c r="F38" s="12">
        <v>12</v>
      </c>
      <c r="G38" s="12" t="s">
        <v>4</v>
      </c>
      <c r="H38" s="12">
        <f>D38*F38</f>
        <v>18000</v>
      </c>
    </row>
    <row r="39" spans="1:8" s="10" customFormat="1" ht="14.25" customHeight="1">
      <c r="A39" s="2" t="s">
        <v>0</v>
      </c>
      <c r="B39" s="3"/>
      <c r="C39" s="3"/>
      <c r="D39" s="4"/>
      <c r="E39" s="4"/>
      <c r="F39" s="3"/>
      <c r="G39" s="3"/>
      <c r="H39" s="4">
        <f>SUM(H33:H38)</f>
        <v>115985</v>
      </c>
    </row>
    <row r="40" spans="1:8" s="10" customFormat="1" ht="14.25" customHeight="1">
      <c r="A40" s="2" t="s">
        <v>256</v>
      </c>
      <c r="B40" s="3"/>
      <c r="C40" s="3"/>
      <c r="D40" s="4"/>
      <c r="E40" s="4"/>
      <c r="F40" s="3"/>
      <c r="G40" s="3"/>
      <c r="H40" s="4">
        <v>116000</v>
      </c>
    </row>
    <row r="41" spans="1:8" s="10" customFormat="1" ht="14.25" customHeight="1">
      <c r="A41" s="282" t="s">
        <v>59</v>
      </c>
      <c r="B41" s="298"/>
      <c r="C41" s="298"/>
      <c r="D41" s="298"/>
      <c r="E41" s="298"/>
      <c r="F41" s="298"/>
      <c r="G41" s="298"/>
      <c r="H41" s="312"/>
    </row>
    <row r="42" spans="1:8" s="10" customFormat="1" ht="25.5" customHeight="1">
      <c r="A42" s="6" t="s">
        <v>36</v>
      </c>
      <c r="B42" s="7">
        <v>19</v>
      </c>
      <c r="C42" s="7" t="s">
        <v>2</v>
      </c>
      <c r="D42" s="9">
        <v>100</v>
      </c>
      <c r="E42" s="9" t="s">
        <v>63</v>
      </c>
      <c r="F42" s="7"/>
      <c r="G42" s="7"/>
      <c r="H42" s="9">
        <f>B42*D42</f>
        <v>1900</v>
      </c>
    </row>
    <row r="43" spans="1:8" s="10" customFormat="1" ht="14.25" customHeight="1">
      <c r="A43" s="6" t="s">
        <v>35</v>
      </c>
      <c r="B43" s="7">
        <v>2</v>
      </c>
      <c r="C43" s="7" t="s">
        <v>2</v>
      </c>
      <c r="D43" s="7">
        <v>350</v>
      </c>
      <c r="E43" s="8" t="s">
        <v>3</v>
      </c>
      <c r="F43" s="8"/>
      <c r="G43" s="8"/>
      <c r="H43" s="9">
        <f>B43*D43</f>
        <v>700</v>
      </c>
    </row>
    <row r="44" spans="1:8" s="10" customFormat="1" ht="27" customHeight="1">
      <c r="A44" s="6" t="s">
        <v>73</v>
      </c>
      <c r="B44" s="7"/>
      <c r="C44" s="7"/>
      <c r="D44" s="7"/>
      <c r="E44" s="8"/>
      <c r="F44" s="8"/>
      <c r="G44" s="8"/>
      <c r="H44" s="9">
        <v>11000</v>
      </c>
    </row>
    <row r="45" spans="1:8" s="10" customFormat="1" ht="14.25" customHeight="1">
      <c r="A45" s="6" t="s">
        <v>625</v>
      </c>
      <c r="B45" s="7">
        <v>1</v>
      </c>
      <c r="C45" s="7" t="s">
        <v>2</v>
      </c>
      <c r="D45" s="7">
        <v>1000</v>
      </c>
      <c r="E45" s="8" t="s">
        <v>3</v>
      </c>
      <c r="F45" s="8"/>
      <c r="G45" s="8"/>
      <c r="H45" s="9">
        <f>B45*D45</f>
        <v>1000</v>
      </c>
    </row>
    <row r="46" spans="1:8" s="10" customFormat="1" ht="14.25" customHeight="1">
      <c r="A46" s="6" t="s">
        <v>716</v>
      </c>
      <c r="B46" s="7">
        <v>1</v>
      </c>
      <c r="C46" s="7" t="s">
        <v>2</v>
      </c>
      <c r="D46" s="7">
        <v>5150</v>
      </c>
      <c r="E46" s="8" t="s">
        <v>3</v>
      </c>
      <c r="F46" s="8"/>
      <c r="G46" s="8"/>
      <c r="H46" s="9">
        <f>B46*D46</f>
        <v>5150</v>
      </c>
    </row>
    <row r="47" spans="1:8" s="10" customFormat="1" ht="24" customHeight="1">
      <c r="A47" s="6" t="s">
        <v>626</v>
      </c>
      <c r="B47" s="7">
        <v>1</v>
      </c>
      <c r="C47" s="8" t="s">
        <v>2</v>
      </c>
      <c r="D47" s="7">
        <v>500</v>
      </c>
      <c r="E47" s="8" t="s">
        <v>3</v>
      </c>
      <c r="F47" s="8"/>
      <c r="G47" s="8"/>
      <c r="H47" s="9">
        <f>B47*D47</f>
        <v>500</v>
      </c>
    </row>
    <row r="48" spans="1:8" s="10" customFormat="1" ht="16.5" customHeight="1">
      <c r="A48" s="6" t="s">
        <v>628</v>
      </c>
      <c r="B48" s="7">
        <v>3</v>
      </c>
      <c r="C48" s="8" t="s">
        <v>2</v>
      </c>
      <c r="D48" s="7">
        <v>1000</v>
      </c>
      <c r="E48" s="8" t="s">
        <v>3</v>
      </c>
      <c r="F48" s="8"/>
      <c r="G48" s="8"/>
      <c r="H48" s="9">
        <f>B48*D48</f>
        <v>3000</v>
      </c>
    </row>
    <row r="49" spans="1:8" ht="27" customHeight="1">
      <c r="A49" s="6" t="s">
        <v>720</v>
      </c>
      <c r="B49" s="7">
        <v>1</v>
      </c>
      <c r="C49" s="8" t="s">
        <v>2</v>
      </c>
      <c r="D49" s="7">
        <v>2700</v>
      </c>
      <c r="E49" s="8" t="s">
        <v>3</v>
      </c>
      <c r="F49" s="8"/>
      <c r="G49" s="8"/>
      <c r="H49" s="9">
        <f>B49*D49</f>
        <v>2700</v>
      </c>
    </row>
    <row r="50" spans="1:8" ht="14.25" customHeight="1">
      <c r="A50" s="2" t="s">
        <v>0</v>
      </c>
      <c r="B50" s="3"/>
      <c r="C50" s="3"/>
      <c r="D50" s="4"/>
      <c r="E50" s="4"/>
      <c r="F50" s="3"/>
      <c r="G50" s="3"/>
      <c r="H50" s="4">
        <f>SUM(H42:H49)</f>
        <v>25950</v>
      </c>
    </row>
    <row r="51" spans="1:8" ht="14.25" customHeight="1">
      <c r="A51" s="2" t="s">
        <v>256</v>
      </c>
      <c r="B51" s="3"/>
      <c r="C51" s="3"/>
      <c r="D51" s="4"/>
      <c r="E51" s="4"/>
      <c r="F51" s="3"/>
      <c r="G51" s="3"/>
      <c r="H51" s="4">
        <v>26000</v>
      </c>
    </row>
    <row r="52" spans="1:8" s="10" customFormat="1" ht="14.25" customHeight="1">
      <c r="A52" s="282" t="s">
        <v>19</v>
      </c>
      <c r="B52" s="283"/>
      <c r="C52" s="283"/>
      <c r="D52" s="283"/>
      <c r="E52" s="283"/>
      <c r="F52" s="283"/>
      <c r="G52" s="283"/>
      <c r="H52" s="283"/>
    </row>
    <row r="53" spans="1:8" ht="24" customHeight="1">
      <c r="A53" s="6" t="s">
        <v>257</v>
      </c>
      <c r="B53" s="8">
        <v>4</v>
      </c>
      <c r="C53" s="7" t="s">
        <v>20</v>
      </c>
      <c r="D53" s="7"/>
      <c r="E53" s="7"/>
      <c r="F53" s="8">
        <v>180</v>
      </c>
      <c r="G53" s="8" t="s">
        <v>3</v>
      </c>
      <c r="H53" s="7">
        <f>B53*F53</f>
        <v>720</v>
      </c>
    </row>
    <row r="54" spans="1:8" ht="14.25" customHeight="1">
      <c r="A54" s="2" t="s">
        <v>0</v>
      </c>
      <c r="B54" s="4"/>
      <c r="C54" s="4"/>
      <c r="D54" s="4"/>
      <c r="E54" s="4"/>
      <c r="F54" s="3"/>
      <c r="G54" s="3"/>
      <c r="H54" s="4">
        <f>SUM(H53:H53)</f>
        <v>720</v>
      </c>
    </row>
    <row r="55" spans="1:8" ht="14.25" customHeight="1">
      <c r="A55" s="2" t="s">
        <v>256</v>
      </c>
      <c r="B55" s="4"/>
      <c r="C55" s="4"/>
      <c r="D55" s="4"/>
      <c r="E55" s="4"/>
      <c r="F55" s="3"/>
      <c r="G55" s="3"/>
      <c r="H55" s="4">
        <v>1000</v>
      </c>
    </row>
    <row r="56" spans="1:8" ht="14.25" customHeight="1">
      <c r="A56" s="300" t="s">
        <v>21</v>
      </c>
      <c r="B56" s="300"/>
      <c r="C56" s="300"/>
      <c r="D56" s="300"/>
      <c r="E56" s="300"/>
      <c r="F56" s="300"/>
      <c r="G56" s="300"/>
      <c r="H56" s="300"/>
    </row>
    <row r="57" spans="1:8" ht="14.25" customHeight="1">
      <c r="A57" s="297" t="s">
        <v>22</v>
      </c>
      <c r="B57" s="306"/>
      <c r="C57" s="306"/>
      <c r="D57" s="306"/>
      <c r="E57" s="306"/>
      <c r="F57" s="306"/>
      <c r="G57" s="306"/>
      <c r="H57" s="313"/>
    </row>
    <row r="58" spans="1:8" ht="14.25" customHeight="1">
      <c r="A58" s="2" t="s">
        <v>38</v>
      </c>
      <c r="B58" s="7"/>
      <c r="C58" s="7"/>
      <c r="D58" s="15"/>
      <c r="E58" s="12"/>
      <c r="F58" s="16"/>
      <c r="G58" s="8"/>
      <c r="H58" s="9"/>
    </row>
    <row r="59" spans="1:8" ht="14.25" customHeight="1">
      <c r="A59" s="6" t="s">
        <v>75</v>
      </c>
      <c r="B59" s="7">
        <v>66</v>
      </c>
      <c r="C59" s="7" t="s">
        <v>2</v>
      </c>
      <c r="D59" s="15">
        <v>153</v>
      </c>
      <c r="E59" s="12" t="s">
        <v>77</v>
      </c>
      <c r="F59" s="16">
        <v>5.45</v>
      </c>
      <c r="G59" s="8" t="s">
        <v>3</v>
      </c>
      <c r="H59" s="7">
        <f>B59*D59*F59</f>
        <v>55034</v>
      </c>
    </row>
    <row r="60" spans="1:8" ht="14.25" customHeight="1">
      <c r="A60" s="17" t="s">
        <v>81</v>
      </c>
      <c r="B60" s="7">
        <v>12</v>
      </c>
      <c r="C60" s="7" t="s">
        <v>2</v>
      </c>
      <c r="D60" s="15">
        <v>153</v>
      </c>
      <c r="E60" s="12" t="s">
        <v>23</v>
      </c>
      <c r="F60" s="16">
        <v>17</v>
      </c>
      <c r="G60" s="8" t="s">
        <v>3</v>
      </c>
      <c r="H60" s="9">
        <f>B60*D60*F60</f>
        <v>31212</v>
      </c>
    </row>
    <row r="61" spans="1:8" ht="14.25" customHeight="1">
      <c r="A61" s="17" t="s">
        <v>739</v>
      </c>
      <c r="B61" s="7">
        <v>6</v>
      </c>
      <c r="C61" s="7" t="s">
        <v>2</v>
      </c>
      <c r="D61" s="15">
        <v>68</v>
      </c>
      <c r="E61" s="12" t="s">
        <v>23</v>
      </c>
      <c r="F61" s="16">
        <v>17</v>
      </c>
      <c r="G61" s="8" t="s">
        <v>3</v>
      </c>
      <c r="H61" s="9">
        <f>B61*D61*F61</f>
        <v>6936</v>
      </c>
    </row>
    <row r="62" spans="1:8" ht="14.25" customHeight="1">
      <c r="A62" s="294" t="s">
        <v>41</v>
      </c>
      <c r="B62" s="295"/>
      <c r="C62" s="295"/>
      <c r="D62" s="295"/>
      <c r="E62" s="295"/>
      <c r="F62" s="295"/>
      <c r="G62" s="296"/>
      <c r="H62" s="130">
        <f>SUM(H59:H61)</f>
        <v>93182</v>
      </c>
    </row>
    <row r="63" spans="1:8" ht="14.25" customHeight="1">
      <c r="A63" s="297" t="s">
        <v>43</v>
      </c>
      <c r="B63" s="298"/>
      <c r="C63" s="298"/>
      <c r="D63" s="298"/>
      <c r="E63" s="298"/>
      <c r="F63" s="298"/>
      <c r="G63" s="298"/>
      <c r="H63" s="312"/>
    </row>
    <row r="64" spans="1:8" ht="14.25" customHeight="1">
      <c r="A64" s="1" t="s">
        <v>45</v>
      </c>
      <c r="B64" s="32">
        <v>66</v>
      </c>
      <c r="C64" s="33" t="s">
        <v>2</v>
      </c>
      <c r="D64" s="32">
        <v>0.07</v>
      </c>
      <c r="E64" s="33" t="s">
        <v>44</v>
      </c>
      <c r="F64" s="32">
        <v>120</v>
      </c>
      <c r="G64" s="8" t="s">
        <v>5</v>
      </c>
      <c r="H64" s="8">
        <f>B64*D64*F64</f>
        <v>554.4</v>
      </c>
    </row>
    <row r="65" spans="1:8" ht="14.25" customHeight="1">
      <c r="A65" s="2" t="s">
        <v>50</v>
      </c>
      <c r="B65" s="34">
        <f>H64</f>
        <v>554.4</v>
      </c>
      <c r="C65" s="33" t="s">
        <v>44</v>
      </c>
      <c r="D65" s="34">
        <v>2.5</v>
      </c>
      <c r="E65" s="33" t="s">
        <v>44</v>
      </c>
      <c r="F65" s="34">
        <v>4.5</v>
      </c>
      <c r="G65" s="8" t="s">
        <v>3</v>
      </c>
      <c r="H65" s="4">
        <f>B65/D65*F65</f>
        <v>998</v>
      </c>
    </row>
    <row r="66" spans="1:8" ht="14.25" customHeight="1">
      <c r="A66" s="14"/>
      <c r="B66" s="31"/>
      <c r="C66" s="31"/>
      <c r="D66" s="306"/>
      <c r="E66" s="306"/>
      <c r="F66" s="31"/>
      <c r="G66" s="31"/>
      <c r="H66" s="18"/>
    </row>
    <row r="67" spans="1:8" ht="14.25" customHeight="1">
      <c r="A67" s="2" t="s">
        <v>24</v>
      </c>
      <c r="B67" s="4" t="s">
        <v>25</v>
      </c>
      <c r="C67" s="4"/>
      <c r="D67" s="314" t="s">
        <v>26</v>
      </c>
      <c r="E67" s="315"/>
      <c r="F67" s="19" t="s">
        <v>27</v>
      </c>
      <c r="G67" s="3"/>
      <c r="H67" s="5" t="s">
        <v>28</v>
      </c>
    </row>
    <row r="68" spans="1:8" ht="14.25" customHeight="1">
      <c r="A68" s="297" t="s">
        <v>30</v>
      </c>
      <c r="B68" s="298"/>
      <c r="C68" s="298"/>
      <c r="D68" s="298"/>
      <c r="E68" s="298"/>
      <c r="F68" s="298"/>
      <c r="G68" s="298"/>
      <c r="H68" s="312"/>
    </row>
    <row r="69" spans="1:8" ht="14.25" customHeight="1">
      <c r="A69" s="65" t="s">
        <v>333</v>
      </c>
      <c r="B69" s="60">
        <v>30</v>
      </c>
      <c r="C69" s="62" t="s">
        <v>6</v>
      </c>
      <c r="D69" s="60"/>
      <c r="E69" s="62"/>
      <c r="F69" s="60">
        <v>150</v>
      </c>
      <c r="G69" s="62" t="s">
        <v>3</v>
      </c>
      <c r="H69" s="60">
        <f>B69*F69</f>
        <v>4500</v>
      </c>
    </row>
    <row r="70" spans="1:8" ht="14.25" customHeight="1">
      <c r="A70" s="65" t="s">
        <v>158</v>
      </c>
      <c r="B70" s="60">
        <v>5</v>
      </c>
      <c r="C70" s="62" t="s">
        <v>6</v>
      </c>
      <c r="D70" s="60"/>
      <c r="E70" s="62"/>
      <c r="F70" s="60">
        <v>55</v>
      </c>
      <c r="G70" s="62"/>
      <c r="H70" s="60">
        <f>F70*B70</f>
        <v>275</v>
      </c>
    </row>
    <row r="71" spans="1:8" ht="14.25" customHeight="1">
      <c r="A71" s="6" t="s">
        <v>104</v>
      </c>
      <c r="B71" s="60">
        <v>20</v>
      </c>
      <c r="C71" s="62" t="s">
        <v>46</v>
      </c>
      <c r="D71" s="60"/>
      <c r="E71" s="62"/>
      <c r="F71" s="60">
        <v>45</v>
      </c>
      <c r="G71" s="62" t="s">
        <v>3</v>
      </c>
      <c r="H71" s="60">
        <f aca="true" t="shared" si="0" ref="H71:H98">B71*F71</f>
        <v>900</v>
      </c>
    </row>
    <row r="72" spans="1:8" ht="14.25" customHeight="1">
      <c r="A72" s="6" t="s">
        <v>543</v>
      </c>
      <c r="B72" s="60">
        <v>4</v>
      </c>
      <c r="C72" s="62" t="s">
        <v>6</v>
      </c>
      <c r="D72" s="60"/>
      <c r="E72" s="62"/>
      <c r="F72" s="60">
        <v>40</v>
      </c>
      <c r="G72" s="62" t="s">
        <v>3</v>
      </c>
      <c r="H72" s="60">
        <f t="shared" si="0"/>
        <v>160</v>
      </c>
    </row>
    <row r="73" spans="1:8" ht="14.25" customHeight="1">
      <c r="A73" s="6" t="s">
        <v>538</v>
      </c>
      <c r="B73" s="60">
        <v>4</v>
      </c>
      <c r="C73" s="62" t="s">
        <v>6</v>
      </c>
      <c r="D73" s="60"/>
      <c r="E73" s="62"/>
      <c r="F73" s="60">
        <v>65.5</v>
      </c>
      <c r="G73" s="62" t="s">
        <v>3</v>
      </c>
      <c r="H73" s="60">
        <f t="shared" si="0"/>
        <v>262</v>
      </c>
    </row>
    <row r="74" spans="1:8" ht="23.25" customHeight="1">
      <c r="A74" s="6" t="s">
        <v>539</v>
      </c>
      <c r="B74" s="60">
        <v>4</v>
      </c>
      <c r="C74" s="62" t="s">
        <v>6</v>
      </c>
      <c r="D74" s="60"/>
      <c r="E74" s="62"/>
      <c r="F74" s="60">
        <v>33</v>
      </c>
      <c r="G74" s="62"/>
      <c r="H74" s="60">
        <f t="shared" si="0"/>
        <v>132</v>
      </c>
    </row>
    <row r="75" spans="1:8" ht="14.25" customHeight="1">
      <c r="A75" s="6" t="s">
        <v>544</v>
      </c>
      <c r="B75" s="60">
        <v>5</v>
      </c>
      <c r="C75" s="62" t="s">
        <v>6</v>
      </c>
      <c r="D75" s="60"/>
      <c r="E75" s="62"/>
      <c r="F75" s="60">
        <v>57.5</v>
      </c>
      <c r="G75" s="62"/>
      <c r="H75" s="60">
        <f t="shared" si="0"/>
        <v>287.5</v>
      </c>
    </row>
    <row r="76" spans="1:8" ht="14.25" customHeight="1">
      <c r="A76" s="6" t="s">
        <v>193</v>
      </c>
      <c r="B76" s="60">
        <v>10</v>
      </c>
      <c r="C76" s="62" t="s">
        <v>6</v>
      </c>
      <c r="D76" s="60"/>
      <c r="E76" s="62"/>
      <c r="F76" s="60">
        <v>26</v>
      </c>
      <c r="G76" s="62" t="s">
        <v>3</v>
      </c>
      <c r="H76" s="60">
        <f t="shared" si="0"/>
        <v>260</v>
      </c>
    </row>
    <row r="77" spans="1:8" ht="14.25" customHeight="1">
      <c r="A77" s="6" t="s">
        <v>96</v>
      </c>
      <c r="B77" s="60">
        <v>10</v>
      </c>
      <c r="C77" s="62" t="s">
        <v>6</v>
      </c>
      <c r="D77" s="60"/>
      <c r="E77" s="62"/>
      <c r="F77" s="60">
        <v>100</v>
      </c>
      <c r="G77" s="62" t="s">
        <v>3</v>
      </c>
      <c r="H77" s="60">
        <f t="shared" si="0"/>
        <v>1000</v>
      </c>
    </row>
    <row r="78" spans="1:8" ht="14.25" customHeight="1">
      <c r="A78" s="6" t="s">
        <v>340</v>
      </c>
      <c r="B78" s="60">
        <v>20</v>
      </c>
      <c r="C78" s="62" t="s">
        <v>6</v>
      </c>
      <c r="D78" s="60"/>
      <c r="E78" s="62"/>
      <c r="F78" s="60">
        <v>12</v>
      </c>
      <c r="G78" s="62" t="s">
        <v>3</v>
      </c>
      <c r="H78" s="60">
        <f t="shared" si="0"/>
        <v>240</v>
      </c>
    </row>
    <row r="79" spans="1:8" ht="14.25" customHeight="1">
      <c r="A79" s="6" t="s">
        <v>335</v>
      </c>
      <c r="B79" s="68">
        <v>3</v>
      </c>
      <c r="C79" s="62" t="s">
        <v>6</v>
      </c>
      <c r="D79" s="60"/>
      <c r="E79" s="62"/>
      <c r="F79" s="60">
        <v>38</v>
      </c>
      <c r="G79" s="62" t="s">
        <v>3</v>
      </c>
      <c r="H79" s="60">
        <f t="shared" si="0"/>
        <v>114</v>
      </c>
    </row>
    <row r="80" spans="1:8" ht="14.25" customHeight="1">
      <c r="A80" s="6" t="s">
        <v>545</v>
      </c>
      <c r="B80" s="68">
        <v>3</v>
      </c>
      <c r="C80" s="62" t="s">
        <v>6</v>
      </c>
      <c r="D80" s="60"/>
      <c r="E80" s="62"/>
      <c r="F80" s="60">
        <v>32.5</v>
      </c>
      <c r="G80" s="62"/>
      <c r="H80" s="60">
        <f t="shared" si="0"/>
        <v>97.5</v>
      </c>
    </row>
    <row r="81" spans="1:8" ht="14.25" customHeight="1">
      <c r="A81" s="6" t="s">
        <v>317</v>
      </c>
      <c r="B81" s="68">
        <v>5</v>
      </c>
      <c r="C81" s="62" t="s">
        <v>6</v>
      </c>
      <c r="D81" s="60"/>
      <c r="E81" s="62"/>
      <c r="F81" s="60">
        <v>50</v>
      </c>
      <c r="G81" s="62" t="s">
        <v>3</v>
      </c>
      <c r="H81" s="60">
        <f t="shared" si="0"/>
        <v>250</v>
      </c>
    </row>
    <row r="82" spans="1:8" ht="14.25" customHeight="1">
      <c r="A82" s="6" t="s">
        <v>540</v>
      </c>
      <c r="B82" s="68">
        <v>4</v>
      </c>
      <c r="C82" s="62" t="s">
        <v>6</v>
      </c>
      <c r="D82" s="60"/>
      <c r="E82" s="62"/>
      <c r="F82" s="60">
        <v>70</v>
      </c>
      <c r="G82" s="62" t="s">
        <v>3</v>
      </c>
      <c r="H82" s="60">
        <f t="shared" si="0"/>
        <v>280</v>
      </c>
    </row>
    <row r="83" spans="1:8" ht="14.25" customHeight="1">
      <c r="A83" s="6" t="s">
        <v>338</v>
      </c>
      <c r="B83" s="68">
        <v>5</v>
      </c>
      <c r="C83" s="62" t="s">
        <v>6</v>
      </c>
      <c r="D83" s="60"/>
      <c r="E83" s="62"/>
      <c r="F83" s="60">
        <v>100</v>
      </c>
      <c r="G83" s="62" t="s">
        <v>3</v>
      </c>
      <c r="H83" s="60">
        <f t="shared" si="0"/>
        <v>500</v>
      </c>
    </row>
    <row r="84" spans="1:8" ht="14.25" customHeight="1">
      <c r="A84" s="6" t="s">
        <v>339</v>
      </c>
      <c r="B84" s="68">
        <v>5</v>
      </c>
      <c r="C84" s="62" t="s">
        <v>6</v>
      </c>
      <c r="D84" s="60"/>
      <c r="E84" s="62"/>
      <c r="F84" s="60">
        <v>88</v>
      </c>
      <c r="G84" s="62" t="s">
        <v>3</v>
      </c>
      <c r="H84" s="60">
        <f t="shared" si="0"/>
        <v>440</v>
      </c>
    </row>
    <row r="85" spans="1:8" ht="14.25" customHeight="1">
      <c r="A85" s="6" t="s">
        <v>98</v>
      </c>
      <c r="B85" s="68">
        <v>10</v>
      </c>
      <c r="C85" s="33" t="s">
        <v>6</v>
      </c>
      <c r="D85" s="32"/>
      <c r="E85" s="33"/>
      <c r="F85" s="32">
        <v>28.5</v>
      </c>
      <c r="G85" s="33" t="s">
        <v>3</v>
      </c>
      <c r="H85" s="32">
        <f t="shared" si="0"/>
        <v>285</v>
      </c>
    </row>
    <row r="86" spans="1:8" ht="14.25" customHeight="1">
      <c r="A86" s="6" t="s">
        <v>341</v>
      </c>
      <c r="B86" s="68">
        <v>5</v>
      </c>
      <c r="C86" s="62" t="s">
        <v>6</v>
      </c>
      <c r="D86" s="60"/>
      <c r="E86" s="62"/>
      <c r="F86" s="60">
        <v>120</v>
      </c>
      <c r="G86" s="62" t="s">
        <v>3</v>
      </c>
      <c r="H86" s="60">
        <f t="shared" si="0"/>
        <v>600</v>
      </c>
    </row>
    <row r="87" spans="1:8" ht="14.25" customHeight="1">
      <c r="A87" s="6" t="s">
        <v>131</v>
      </c>
      <c r="B87" s="68">
        <v>2</v>
      </c>
      <c r="C87" s="62" t="s">
        <v>6</v>
      </c>
      <c r="D87" s="60"/>
      <c r="E87" s="62"/>
      <c r="F87" s="60">
        <v>300</v>
      </c>
      <c r="G87" s="62" t="s">
        <v>3</v>
      </c>
      <c r="H87" s="60">
        <f t="shared" si="0"/>
        <v>600</v>
      </c>
    </row>
    <row r="88" spans="1:8" ht="14.25" customHeight="1">
      <c r="A88" s="6" t="s">
        <v>541</v>
      </c>
      <c r="B88" s="68">
        <v>3</v>
      </c>
      <c r="C88" s="62" t="s">
        <v>6</v>
      </c>
      <c r="D88" s="60"/>
      <c r="E88" s="62"/>
      <c r="F88" s="60">
        <v>34</v>
      </c>
      <c r="G88" s="62"/>
      <c r="H88" s="60">
        <f t="shared" si="0"/>
        <v>102</v>
      </c>
    </row>
    <row r="89" spans="1:8" ht="14.25" customHeight="1">
      <c r="A89" s="6" t="s">
        <v>542</v>
      </c>
      <c r="B89" s="68">
        <v>5</v>
      </c>
      <c r="C89" s="62" t="s">
        <v>6</v>
      </c>
      <c r="D89" s="60"/>
      <c r="E89" s="62"/>
      <c r="F89" s="60">
        <v>44.5</v>
      </c>
      <c r="G89" s="62"/>
      <c r="H89" s="60">
        <f t="shared" si="0"/>
        <v>222.5</v>
      </c>
    </row>
    <row r="90" spans="1:8" ht="14.25" customHeight="1">
      <c r="A90" s="6" t="s">
        <v>542</v>
      </c>
      <c r="B90" s="68">
        <v>7</v>
      </c>
      <c r="C90" s="62" t="s">
        <v>6</v>
      </c>
      <c r="D90" s="60"/>
      <c r="E90" s="62"/>
      <c r="F90" s="60">
        <v>18.5</v>
      </c>
      <c r="G90" s="62"/>
      <c r="H90" s="60">
        <f t="shared" si="0"/>
        <v>129.5</v>
      </c>
    </row>
    <row r="91" spans="1:8" ht="14.25" customHeight="1">
      <c r="A91" s="6" t="s">
        <v>342</v>
      </c>
      <c r="B91" s="68">
        <v>6</v>
      </c>
      <c r="C91" s="62" t="s">
        <v>46</v>
      </c>
      <c r="D91" s="60"/>
      <c r="E91" s="62"/>
      <c r="F91" s="60">
        <v>110</v>
      </c>
      <c r="G91" s="62" t="s">
        <v>3</v>
      </c>
      <c r="H91" s="60">
        <f t="shared" si="0"/>
        <v>660</v>
      </c>
    </row>
    <row r="92" spans="1:8" ht="14.25" customHeight="1">
      <c r="A92" s="6" t="s">
        <v>170</v>
      </c>
      <c r="B92" s="68">
        <v>3</v>
      </c>
      <c r="C92" s="62" t="s">
        <v>6</v>
      </c>
      <c r="D92" s="100"/>
      <c r="E92" s="62"/>
      <c r="F92" s="60">
        <v>74.5</v>
      </c>
      <c r="G92" s="62"/>
      <c r="H92" s="60">
        <f t="shared" si="0"/>
        <v>223.5</v>
      </c>
    </row>
    <row r="93" spans="1:8" ht="14.25" customHeight="1">
      <c r="A93" s="6" t="s">
        <v>546</v>
      </c>
      <c r="B93" s="68">
        <v>5</v>
      </c>
      <c r="C93" s="62" t="s">
        <v>6</v>
      </c>
      <c r="D93" s="100"/>
      <c r="E93" s="62"/>
      <c r="F93" s="60">
        <v>31</v>
      </c>
      <c r="G93" s="62"/>
      <c r="H93" s="60">
        <f t="shared" si="0"/>
        <v>155</v>
      </c>
    </row>
    <row r="94" spans="1:8" ht="14.25" customHeight="1">
      <c r="A94" s="6" t="s">
        <v>198</v>
      </c>
      <c r="B94" s="68">
        <v>3</v>
      </c>
      <c r="C94" s="62" t="s">
        <v>6</v>
      </c>
      <c r="D94" s="60"/>
      <c r="E94" s="101"/>
      <c r="F94" s="60">
        <v>21</v>
      </c>
      <c r="G94" s="62"/>
      <c r="H94" s="60">
        <f t="shared" si="0"/>
        <v>63</v>
      </c>
    </row>
    <row r="95" spans="1:8" ht="14.25" customHeight="1">
      <c r="A95" s="6" t="s">
        <v>287</v>
      </c>
      <c r="B95" s="68">
        <v>5</v>
      </c>
      <c r="C95" s="62" t="s">
        <v>6</v>
      </c>
      <c r="D95" s="60"/>
      <c r="E95" s="101"/>
      <c r="F95" s="60">
        <v>30</v>
      </c>
      <c r="G95" s="62"/>
      <c r="H95" s="60">
        <f t="shared" si="0"/>
        <v>150</v>
      </c>
    </row>
    <row r="96" spans="1:8" ht="14.25" customHeight="1">
      <c r="A96" s="6" t="s">
        <v>547</v>
      </c>
      <c r="B96" s="68">
        <v>10</v>
      </c>
      <c r="C96" s="62" t="s">
        <v>6</v>
      </c>
      <c r="D96" s="60"/>
      <c r="E96" s="101"/>
      <c r="F96" s="60">
        <v>9.5</v>
      </c>
      <c r="G96" s="62"/>
      <c r="H96" s="60">
        <f t="shared" si="0"/>
        <v>95</v>
      </c>
    </row>
    <row r="97" spans="1:8" ht="14.25" customHeight="1">
      <c r="A97" s="6" t="s">
        <v>548</v>
      </c>
      <c r="B97" s="68">
        <v>1</v>
      </c>
      <c r="C97" s="62" t="s">
        <v>6</v>
      </c>
      <c r="D97" s="60"/>
      <c r="E97" s="101"/>
      <c r="F97" s="60">
        <v>50.5</v>
      </c>
      <c r="G97" s="62"/>
      <c r="H97" s="60">
        <f t="shared" si="0"/>
        <v>50.5</v>
      </c>
    </row>
    <row r="98" spans="1:8" ht="14.25" customHeight="1">
      <c r="A98" s="6" t="s">
        <v>549</v>
      </c>
      <c r="B98" s="68">
        <v>5</v>
      </c>
      <c r="C98" s="62" t="s">
        <v>6</v>
      </c>
      <c r="D98" s="60"/>
      <c r="E98" s="101"/>
      <c r="F98" s="60">
        <v>52.5</v>
      </c>
      <c r="G98" s="62"/>
      <c r="H98" s="60">
        <f t="shared" si="0"/>
        <v>262.5</v>
      </c>
    </row>
    <row r="99" spans="1:8" ht="14.25" customHeight="1">
      <c r="A99" s="2" t="s">
        <v>30</v>
      </c>
      <c r="B99" s="7"/>
      <c r="C99" s="7"/>
      <c r="D99" s="303"/>
      <c r="E99" s="304"/>
      <c r="F99" s="8"/>
      <c r="G99" s="8"/>
      <c r="H99" s="130">
        <f>SUM(H69:H98)</f>
        <v>13297</v>
      </c>
    </row>
    <row r="100" spans="1:8" ht="14.25" customHeight="1">
      <c r="A100" s="2" t="s">
        <v>256</v>
      </c>
      <c r="B100" s="7"/>
      <c r="C100" s="7"/>
      <c r="D100" s="40"/>
      <c r="E100" s="40"/>
      <c r="F100" s="8"/>
      <c r="G100" s="8"/>
      <c r="H100" s="5">
        <v>12000</v>
      </c>
    </row>
    <row r="101" spans="1:8" ht="14.25" customHeight="1">
      <c r="A101" s="297" t="s">
        <v>31</v>
      </c>
      <c r="B101" s="298"/>
      <c r="C101" s="298"/>
      <c r="D101" s="298"/>
      <c r="E101" s="298"/>
      <c r="F101" s="298"/>
      <c r="G101" s="298"/>
      <c r="H101" s="312"/>
    </row>
    <row r="102" spans="1:8" ht="15" customHeight="1">
      <c r="A102" s="6" t="s">
        <v>109</v>
      </c>
      <c r="B102" s="32">
        <v>50</v>
      </c>
      <c r="C102" s="33" t="s">
        <v>152</v>
      </c>
      <c r="D102" s="32"/>
      <c r="E102" s="33"/>
      <c r="F102" s="32">
        <v>70</v>
      </c>
      <c r="G102" s="33" t="s">
        <v>3</v>
      </c>
      <c r="H102" s="32">
        <f>B102*F102</f>
        <v>3500</v>
      </c>
    </row>
    <row r="103" spans="1:8" ht="12" customHeight="1">
      <c r="A103" s="6" t="s">
        <v>114</v>
      </c>
      <c r="B103" s="32">
        <v>43</v>
      </c>
      <c r="C103" s="33" t="s">
        <v>152</v>
      </c>
      <c r="D103" s="32"/>
      <c r="E103" s="33"/>
      <c r="F103" s="32">
        <v>85</v>
      </c>
      <c r="G103" s="33" t="s">
        <v>3</v>
      </c>
      <c r="H103" s="32">
        <f aca="true" t="shared" si="1" ref="H103:H117">B103*F103</f>
        <v>3655</v>
      </c>
    </row>
    <row r="104" spans="1:8" ht="12" customHeight="1">
      <c r="A104" s="6" t="s">
        <v>360</v>
      </c>
      <c r="B104" s="32">
        <v>50</v>
      </c>
      <c r="C104" s="33" t="s">
        <v>152</v>
      </c>
      <c r="D104" s="32"/>
      <c r="E104" s="33"/>
      <c r="F104" s="32">
        <v>79</v>
      </c>
      <c r="G104" s="33" t="s">
        <v>3</v>
      </c>
      <c r="H104" s="32">
        <f t="shared" si="1"/>
        <v>3950</v>
      </c>
    </row>
    <row r="105" spans="1:8" ht="12" customHeight="1">
      <c r="A105" s="6" t="s">
        <v>391</v>
      </c>
      <c r="B105" s="32">
        <v>5</v>
      </c>
      <c r="C105" s="33" t="s">
        <v>110</v>
      </c>
      <c r="D105" s="32"/>
      <c r="E105" s="33"/>
      <c r="F105" s="32">
        <v>200</v>
      </c>
      <c r="G105" s="33" t="s">
        <v>3</v>
      </c>
      <c r="H105" s="32">
        <f t="shared" si="1"/>
        <v>1000</v>
      </c>
    </row>
    <row r="106" spans="1:8" ht="12" customHeight="1">
      <c r="A106" s="6" t="s">
        <v>205</v>
      </c>
      <c r="B106" s="32">
        <v>8</v>
      </c>
      <c r="C106" s="33" t="s">
        <v>6</v>
      </c>
      <c r="D106" s="32"/>
      <c r="E106" s="33"/>
      <c r="F106" s="32">
        <v>51</v>
      </c>
      <c r="G106" s="33" t="s">
        <v>3</v>
      </c>
      <c r="H106" s="32">
        <f t="shared" si="1"/>
        <v>408</v>
      </c>
    </row>
    <row r="107" spans="1:8" ht="12" customHeight="1">
      <c r="A107" s="6" t="s">
        <v>205</v>
      </c>
      <c r="B107" s="32">
        <v>3</v>
      </c>
      <c r="C107" s="33" t="s">
        <v>6</v>
      </c>
      <c r="D107" s="32"/>
      <c r="E107" s="33"/>
      <c r="F107" s="32">
        <v>20</v>
      </c>
      <c r="G107" s="33" t="s">
        <v>3</v>
      </c>
      <c r="H107" s="32">
        <f t="shared" si="1"/>
        <v>60</v>
      </c>
    </row>
    <row r="108" spans="1:8" ht="12" customHeight="1">
      <c r="A108" s="6" t="s">
        <v>155</v>
      </c>
      <c r="B108" s="32">
        <v>6</v>
      </c>
      <c r="C108" s="33" t="s">
        <v>6</v>
      </c>
      <c r="D108" s="32"/>
      <c r="E108" s="33"/>
      <c r="F108" s="32">
        <v>15</v>
      </c>
      <c r="G108" s="33" t="s">
        <v>3</v>
      </c>
      <c r="H108" s="32">
        <f t="shared" si="1"/>
        <v>90</v>
      </c>
    </row>
    <row r="109" spans="1:8" ht="12" customHeight="1">
      <c r="A109" s="6" t="s">
        <v>140</v>
      </c>
      <c r="B109" s="32">
        <v>5</v>
      </c>
      <c r="C109" s="33" t="s">
        <v>6</v>
      </c>
      <c r="D109" s="32"/>
      <c r="E109" s="33"/>
      <c r="F109" s="32">
        <v>25</v>
      </c>
      <c r="G109" s="33" t="s">
        <v>3</v>
      </c>
      <c r="H109" s="32">
        <f t="shared" si="1"/>
        <v>125</v>
      </c>
    </row>
    <row r="110" spans="1:8" ht="12" customHeight="1">
      <c r="A110" s="6" t="s">
        <v>140</v>
      </c>
      <c r="B110" s="32">
        <v>6</v>
      </c>
      <c r="C110" s="33" t="s">
        <v>6</v>
      </c>
      <c r="D110" s="32"/>
      <c r="E110" s="33"/>
      <c r="F110" s="32">
        <v>45</v>
      </c>
      <c r="G110" s="33" t="s">
        <v>3</v>
      </c>
      <c r="H110" s="32">
        <f t="shared" si="1"/>
        <v>270</v>
      </c>
    </row>
    <row r="111" spans="1:8" ht="12" customHeight="1">
      <c r="A111" s="6" t="s">
        <v>506</v>
      </c>
      <c r="B111" s="32">
        <v>5</v>
      </c>
      <c r="C111" s="33" t="s">
        <v>6</v>
      </c>
      <c r="D111" s="32"/>
      <c r="E111" s="33"/>
      <c r="F111" s="32">
        <v>45</v>
      </c>
      <c r="G111" s="33" t="s">
        <v>3</v>
      </c>
      <c r="H111" s="32">
        <f t="shared" si="1"/>
        <v>225</v>
      </c>
    </row>
    <row r="112" spans="1:8" ht="12" customHeight="1">
      <c r="A112" s="6" t="s">
        <v>207</v>
      </c>
      <c r="B112" s="32">
        <v>4</v>
      </c>
      <c r="C112" s="33" t="s">
        <v>143</v>
      </c>
      <c r="D112" s="32"/>
      <c r="E112" s="33"/>
      <c r="F112" s="32">
        <v>220</v>
      </c>
      <c r="G112" s="33" t="s">
        <v>3</v>
      </c>
      <c r="H112" s="32">
        <f t="shared" si="1"/>
        <v>880</v>
      </c>
    </row>
    <row r="113" spans="1:8" ht="12" customHeight="1">
      <c r="A113" s="6" t="s">
        <v>142</v>
      </c>
      <c r="B113" s="32">
        <v>7</v>
      </c>
      <c r="C113" s="33" t="s">
        <v>143</v>
      </c>
      <c r="D113" s="32"/>
      <c r="E113" s="33"/>
      <c r="F113" s="32">
        <v>280</v>
      </c>
      <c r="G113" s="33" t="s">
        <v>3</v>
      </c>
      <c r="H113" s="32">
        <f t="shared" si="1"/>
        <v>1960</v>
      </c>
    </row>
    <row r="114" spans="1:8" ht="12" customHeight="1">
      <c r="A114" s="6" t="s">
        <v>151</v>
      </c>
      <c r="B114" s="32">
        <v>2</v>
      </c>
      <c r="C114" s="33" t="s">
        <v>152</v>
      </c>
      <c r="D114" s="32"/>
      <c r="E114" s="33"/>
      <c r="F114" s="32">
        <v>75</v>
      </c>
      <c r="G114" s="33" t="s">
        <v>3</v>
      </c>
      <c r="H114" s="32">
        <f t="shared" si="1"/>
        <v>150</v>
      </c>
    </row>
    <row r="115" spans="1:8" ht="12" customHeight="1">
      <c r="A115" s="6" t="s">
        <v>153</v>
      </c>
      <c r="B115" s="32">
        <v>3</v>
      </c>
      <c r="C115" s="33" t="s">
        <v>152</v>
      </c>
      <c r="D115" s="32"/>
      <c r="E115" s="33"/>
      <c r="F115" s="32">
        <v>50</v>
      </c>
      <c r="G115" s="33" t="s">
        <v>3</v>
      </c>
      <c r="H115" s="32">
        <f t="shared" si="1"/>
        <v>150</v>
      </c>
    </row>
    <row r="116" spans="1:8" ht="12" customHeight="1">
      <c r="A116" s="6" t="s">
        <v>154</v>
      </c>
      <c r="B116" s="32">
        <v>300</v>
      </c>
      <c r="C116" s="33" t="s">
        <v>6</v>
      </c>
      <c r="D116" s="32"/>
      <c r="E116" s="33"/>
      <c r="F116" s="32">
        <v>2.5</v>
      </c>
      <c r="G116" s="33" t="s">
        <v>3</v>
      </c>
      <c r="H116" s="32">
        <f t="shared" si="1"/>
        <v>750</v>
      </c>
    </row>
    <row r="117" spans="1:8" ht="12" customHeight="1">
      <c r="A117" s="6" t="s">
        <v>450</v>
      </c>
      <c r="B117" s="32">
        <v>22</v>
      </c>
      <c r="C117" s="33" t="s">
        <v>110</v>
      </c>
      <c r="D117" s="32"/>
      <c r="E117" s="33"/>
      <c r="F117" s="32">
        <v>255</v>
      </c>
      <c r="G117" s="33" t="s">
        <v>3</v>
      </c>
      <c r="H117" s="32">
        <f t="shared" si="1"/>
        <v>5610</v>
      </c>
    </row>
    <row r="118" spans="1:8" ht="12" customHeight="1">
      <c r="A118" s="2" t="s">
        <v>31</v>
      </c>
      <c r="B118" s="32"/>
      <c r="C118" s="33"/>
      <c r="D118" s="32"/>
      <c r="E118" s="33"/>
      <c r="F118" s="32"/>
      <c r="G118" s="33"/>
      <c r="H118" s="96">
        <f>SUM(H102:H117)</f>
        <v>22783</v>
      </c>
    </row>
    <row r="119" spans="1:8" ht="13.5" customHeight="1">
      <c r="A119" s="2" t="s">
        <v>749</v>
      </c>
      <c r="B119" s="7"/>
      <c r="C119" s="7"/>
      <c r="D119" s="303"/>
      <c r="E119" s="304"/>
      <c r="F119" s="8"/>
      <c r="G119" s="8"/>
      <c r="H119" s="5">
        <v>21054</v>
      </c>
    </row>
    <row r="120" spans="1:8" ht="14.25" customHeight="1">
      <c r="A120" s="2" t="s">
        <v>147</v>
      </c>
      <c r="B120" s="7"/>
      <c r="C120" s="7"/>
      <c r="D120" s="7"/>
      <c r="E120" s="7"/>
      <c r="F120" s="8"/>
      <c r="G120" s="8"/>
      <c r="H120" s="4">
        <f>H62+H65+H99+H118</f>
        <v>130260</v>
      </c>
    </row>
    <row r="121" spans="1:8" ht="14.25" customHeight="1">
      <c r="A121" s="2" t="s">
        <v>406</v>
      </c>
      <c r="B121" s="7"/>
      <c r="C121" s="7"/>
      <c r="D121" s="7"/>
      <c r="E121" s="7"/>
      <c r="F121" s="8"/>
      <c r="G121" s="8"/>
      <c r="H121" s="4">
        <v>130000</v>
      </c>
    </row>
    <row r="122" spans="1:8" ht="14.25" customHeight="1">
      <c r="A122" s="46" t="s">
        <v>86</v>
      </c>
      <c r="B122" s="47"/>
      <c r="C122" s="47"/>
      <c r="D122" s="47"/>
      <c r="E122" s="47"/>
      <c r="F122" s="48"/>
      <c r="G122" s="48"/>
      <c r="H122" s="49">
        <f>H5+H11+H16+H22+H30+H39+H50+H54+H120</f>
        <v>850509</v>
      </c>
    </row>
    <row r="123" spans="1:8" ht="14.25" customHeight="1">
      <c r="A123" s="50" t="s">
        <v>87</v>
      </c>
      <c r="B123" s="47"/>
      <c r="C123" s="47"/>
      <c r="D123" s="47"/>
      <c r="E123" s="47"/>
      <c r="F123" s="48"/>
      <c r="G123" s="48"/>
      <c r="H123" s="49">
        <f>H6+H12+H17+H23+H31+H40+H51+H55+H121</f>
        <v>851000</v>
      </c>
    </row>
    <row r="124" spans="1:6" ht="14.25" customHeight="1">
      <c r="A124" s="25"/>
      <c r="B124" s="26"/>
      <c r="C124" s="26"/>
      <c r="D124" s="26"/>
      <c r="E124" s="11"/>
      <c r="F124" s="27"/>
    </row>
    <row r="125" spans="1:10" ht="14.25" customHeight="1">
      <c r="A125" s="316" t="s">
        <v>61</v>
      </c>
      <c r="B125" s="316"/>
      <c r="C125" s="316"/>
      <c r="D125" s="316"/>
      <c r="E125" s="316"/>
      <c r="F125" s="316"/>
      <c r="G125" s="316"/>
      <c r="H125" s="316"/>
      <c r="I125" s="316"/>
      <c r="J125" s="316"/>
    </row>
    <row r="126" spans="1:7" ht="14.25" customHeight="1">
      <c r="A126" s="1" t="s">
        <v>62</v>
      </c>
      <c r="B126" s="1"/>
      <c r="C126" s="1"/>
      <c r="D126" s="1" t="s">
        <v>60</v>
      </c>
      <c r="E126" s="1"/>
      <c r="F126" s="1"/>
      <c r="G126" s="1" t="s">
        <v>756</v>
      </c>
    </row>
    <row r="127" spans="1:6" ht="14.25" customHeight="1">
      <c r="A127" s="26"/>
      <c r="B127" s="26"/>
      <c r="C127" s="26"/>
      <c r="D127" s="26"/>
      <c r="E127" s="11"/>
      <c r="F127" s="27"/>
    </row>
    <row r="128" spans="1:6" ht="14.25" customHeight="1">
      <c r="A128" s="26"/>
      <c r="B128" s="26"/>
      <c r="C128" s="26"/>
      <c r="D128" s="26"/>
      <c r="E128" s="11"/>
      <c r="F128" s="27"/>
    </row>
    <row r="129" spans="1:6" ht="14.25" customHeight="1">
      <c r="A129" s="26"/>
      <c r="B129" s="26"/>
      <c r="C129" s="26"/>
      <c r="D129" s="26"/>
      <c r="E129" s="11"/>
      <c r="F129" s="27"/>
    </row>
    <row r="130" spans="1:6" ht="14.25" customHeight="1">
      <c r="A130" s="26"/>
      <c r="B130" s="26"/>
      <c r="C130" s="26"/>
      <c r="D130" s="26"/>
      <c r="E130" s="11"/>
      <c r="F130" s="27"/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8"/>
      <c r="B135" s="28"/>
      <c r="C135" s="26"/>
      <c r="D135" s="11"/>
      <c r="E135" s="11"/>
      <c r="F135" s="27"/>
    </row>
    <row r="136" spans="1:6" ht="14.25" customHeight="1">
      <c r="A136" s="29"/>
      <c r="B136" s="29"/>
      <c r="C136" s="29"/>
      <c r="D136" s="29"/>
      <c r="E136" s="11"/>
      <c r="F136" s="27"/>
    </row>
    <row r="137" spans="1:6" ht="14.25" customHeight="1">
      <c r="A137" s="30"/>
      <c r="B137" s="11"/>
      <c r="C137" s="11"/>
      <c r="D137" s="11"/>
      <c r="E137" s="11"/>
      <c r="F137" s="27"/>
    </row>
  </sheetData>
  <sheetProtection/>
  <mergeCells count="22">
    <mergeCell ref="A62:G62"/>
    <mergeCell ref="A57:H57"/>
    <mergeCell ref="A14:H14"/>
    <mergeCell ref="A125:J125"/>
    <mergeCell ref="D119:E119"/>
    <mergeCell ref="A101:H101"/>
    <mergeCell ref="D99:E99"/>
    <mergeCell ref="A41:H41"/>
    <mergeCell ref="A52:H52"/>
    <mergeCell ref="A56:H56"/>
    <mergeCell ref="D66:E66"/>
    <mergeCell ref="A63:H63"/>
    <mergeCell ref="A19:H19"/>
    <mergeCell ref="A68:H68"/>
    <mergeCell ref="D67:E67"/>
    <mergeCell ref="A1:H1"/>
    <mergeCell ref="A25:A27"/>
    <mergeCell ref="A2:H2"/>
    <mergeCell ref="A24:H24"/>
    <mergeCell ref="A3:H3"/>
    <mergeCell ref="A32:H32"/>
    <mergeCell ref="A7:H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1:J140"/>
  <sheetViews>
    <sheetView view="pageBreakPreview" zoomScaleSheetLayoutView="100" zoomScalePageLayoutView="0" workbookViewId="0" topLeftCell="A100">
      <selection activeCell="B112" sqref="B112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297" t="s">
        <v>239</v>
      </c>
      <c r="B1" s="320"/>
      <c r="C1" s="320"/>
      <c r="D1" s="320"/>
      <c r="E1" s="320"/>
      <c r="F1" s="320"/>
      <c r="G1" s="320"/>
      <c r="H1" s="321"/>
    </row>
    <row r="2" spans="1:8" ht="14.25" customHeight="1">
      <c r="A2" s="282" t="s">
        <v>610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1" customHeight="1">
      <c r="A4" s="6" t="s">
        <v>632</v>
      </c>
      <c r="B4" s="75">
        <v>5205</v>
      </c>
      <c r="C4" s="234" t="s">
        <v>3</v>
      </c>
      <c r="D4" s="75">
        <v>1.25</v>
      </c>
      <c r="E4" s="75" t="s">
        <v>796</v>
      </c>
      <c r="F4" s="75">
        <v>12</v>
      </c>
      <c r="G4" s="75" t="s">
        <v>4</v>
      </c>
      <c r="H4" s="68">
        <f>B4*D4*F4</f>
        <v>78075</v>
      </c>
    </row>
    <row r="5" spans="1:8" ht="14.25" customHeight="1">
      <c r="A5" s="2" t="s">
        <v>0</v>
      </c>
      <c r="B5" s="67"/>
      <c r="C5" s="67"/>
      <c r="D5" s="67"/>
      <c r="E5" s="67"/>
      <c r="F5" s="67"/>
      <c r="G5" s="67"/>
      <c r="H5" s="84">
        <v>78075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78000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41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676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677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21" customHeight="1">
      <c r="A11" s="6" t="s">
        <v>679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4.25" customHeight="1">
      <c r="A12" s="2" t="s">
        <v>0</v>
      </c>
      <c r="B12" s="67"/>
      <c r="C12" s="67"/>
      <c r="D12" s="67"/>
      <c r="E12" s="67"/>
      <c r="F12" s="67"/>
      <c r="G12" s="67"/>
      <c r="H12" s="84">
        <f>H9+H10+H11+H8</f>
        <v>5000</v>
      </c>
    </row>
    <row r="13" spans="1:8" ht="14.25" customHeight="1">
      <c r="A13" s="2" t="s">
        <v>256</v>
      </c>
      <c r="B13" s="67"/>
      <c r="C13" s="67"/>
      <c r="D13" s="67"/>
      <c r="E13" s="67"/>
      <c r="F13" s="67"/>
      <c r="G13" s="67"/>
      <c r="H13" s="84">
        <v>5000</v>
      </c>
    </row>
    <row r="14" spans="1:8" ht="14.25" customHeight="1">
      <c r="A14" s="282" t="s">
        <v>665</v>
      </c>
      <c r="B14" s="283"/>
      <c r="C14" s="283"/>
      <c r="D14" s="283"/>
      <c r="E14" s="283"/>
      <c r="F14" s="283"/>
      <c r="G14" s="283"/>
      <c r="H14" s="308"/>
    </row>
    <row r="15" spans="1:8" ht="14.25" customHeight="1">
      <c r="A15" s="6" t="s">
        <v>632</v>
      </c>
      <c r="B15" s="67"/>
      <c r="C15" s="67"/>
      <c r="D15" s="67"/>
      <c r="E15" s="67"/>
      <c r="F15" s="67"/>
      <c r="G15" s="67"/>
      <c r="H15" s="68">
        <v>23579</v>
      </c>
    </row>
    <row r="16" spans="1:8" ht="14.25" customHeight="1">
      <c r="A16" s="2" t="s">
        <v>0</v>
      </c>
      <c r="B16" s="67"/>
      <c r="C16" s="67"/>
      <c r="D16" s="67"/>
      <c r="E16" s="67"/>
      <c r="F16" s="67"/>
      <c r="G16" s="67"/>
      <c r="H16" s="84">
        <v>23579</v>
      </c>
    </row>
    <row r="17" spans="1:8" ht="14.25" customHeight="1">
      <c r="A17" s="2" t="s">
        <v>256</v>
      </c>
      <c r="B17" s="67"/>
      <c r="C17" s="67"/>
      <c r="D17" s="67"/>
      <c r="E17" s="67"/>
      <c r="F17" s="67"/>
      <c r="G17" s="67"/>
      <c r="H17" s="84">
        <v>24000</v>
      </c>
    </row>
    <row r="18" spans="1:8" ht="14.25" customHeight="1">
      <c r="A18" s="2" t="s">
        <v>668</v>
      </c>
      <c r="B18" s="67"/>
      <c r="C18" s="67"/>
      <c r="D18" s="67"/>
      <c r="E18" s="67"/>
      <c r="F18" s="67"/>
      <c r="G18" s="67"/>
      <c r="H18" s="84">
        <f>H5+H16</f>
        <v>101654</v>
      </c>
    </row>
    <row r="19" spans="1:8" ht="14.25" customHeight="1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4.25" customHeight="1">
      <c r="A20" s="75" t="s">
        <v>617</v>
      </c>
      <c r="B20" s="68">
        <v>60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60</v>
      </c>
    </row>
    <row r="21" spans="1:8" ht="21" customHeight="1">
      <c r="A21" s="6" t="s">
        <v>686</v>
      </c>
      <c r="B21" s="68">
        <v>60</v>
      </c>
      <c r="C21" s="68" t="s">
        <v>3</v>
      </c>
      <c r="D21" s="68">
        <v>1</v>
      </c>
      <c r="E21" s="68" t="s">
        <v>5</v>
      </c>
      <c r="F21" s="68">
        <v>1</v>
      </c>
      <c r="G21" s="68" t="s">
        <v>2</v>
      </c>
      <c r="H21" s="68">
        <f>B21</f>
        <v>60</v>
      </c>
    </row>
    <row r="22" spans="1:8" ht="14.25" customHeight="1">
      <c r="A22" s="6" t="s">
        <v>684</v>
      </c>
      <c r="B22" s="68">
        <v>400</v>
      </c>
      <c r="C22" s="68" t="s">
        <v>3</v>
      </c>
      <c r="D22" s="68">
        <v>2</v>
      </c>
      <c r="E22" s="68" t="s">
        <v>7</v>
      </c>
      <c r="F22" s="68">
        <v>1</v>
      </c>
      <c r="G22" s="68" t="s">
        <v>2</v>
      </c>
      <c r="H22" s="68">
        <f>B22*D22</f>
        <v>800</v>
      </c>
    </row>
    <row r="23" spans="1:8" ht="14.25" customHeight="1">
      <c r="A23" s="2" t="s">
        <v>616</v>
      </c>
      <c r="B23" s="68"/>
      <c r="C23" s="68"/>
      <c r="D23" s="68"/>
      <c r="E23" s="68"/>
      <c r="F23" s="68"/>
      <c r="G23" s="68"/>
      <c r="H23" s="84">
        <f>H20+H22+H21</f>
        <v>920</v>
      </c>
    </row>
    <row r="24" spans="1:8" ht="14.25" customHeight="1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8">
        <v>145.2</v>
      </c>
      <c r="C26" s="8" t="s">
        <v>10</v>
      </c>
      <c r="D26" s="61">
        <v>1450.47</v>
      </c>
      <c r="E26" s="7" t="s">
        <v>3</v>
      </c>
      <c r="F26" s="8"/>
      <c r="G26" s="8"/>
      <c r="H26" s="9">
        <f>B26*D26</f>
        <v>210608.244</v>
      </c>
    </row>
    <row r="27" spans="1:8" s="10" customFormat="1" ht="14.25" customHeight="1">
      <c r="A27" s="286"/>
      <c r="B27" s="8">
        <v>109.2</v>
      </c>
      <c r="C27" s="8" t="s">
        <v>10</v>
      </c>
      <c r="D27" s="61">
        <v>1623.8</v>
      </c>
      <c r="E27" s="7" t="s">
        <v>3</v>
      </c>
      <c r="F27" s="8"/>
      <c r="G27" s="8"/>
      <c r="H27" s="9">
        <f>B27*D27</f>
        <v>177318.96</v>
      </c>
    </row>
    <row r="28" spans="1:8" s="10" customFormat="1" ht="14.25" customHeight="1">
      <c r="A28" s="287"/>
      <c r="B28" s="3">
        <f>B26+B27</f>
        <v>254.4</v>
      </c>
      <c r="C28" s="8" t="s">
        <v>10</v>
      </c>
      <c r="D28" s="8"/>
      <c r="E28" s="7" t="s">
        <v>3</v>
      </c>
      <c r="F28" s="8"/>
      <c r="G28" s="8"/>
      <c r="H28" s="5">
        <f>H26+H27</f>
        <v>387927.204</v>
      </c>
    </row>
    <row r="29" spans="1:8" s="10" customFormat="1" ht="14.25" customHeight="1">
      <c r="A29" s="285" t="s">
        <v>690</v>
      </c>
      <c r="B29" s="8">
        <v>58</v>
      </c>
      <c r="C29" s="8" t="s">
        <v>12</v>
      </c>
      <c r="D29" s="69">
        <v>26.62</v>
      </c>
      <c r="E29" s="7" t="s">
        <v>3</v>
      </c>
      <c r="F29" s="8"/>
      <c r="G29" s="8"/>
      <c r="H29" s="9">
        <f>B29*D29</f>
        <v>1543.96</v>
      </c>
    </row>
    <row r="30" spans="1:8" s="10" customFormat="1" ht="14.25" customHeight="1">
      <c r="A30" s="286"/>
      <c r="B30" s="8">
        <v>51</v>
      </c>
      <c r="C30" s="8"/>
      <c r="D30" s="72">
        <v>28.89</v>
      </c>
      <c r="E30" s="7"/>
      <c r="F30" s="8"/>
      <c r="G30" s="8"/>
      <c r="H30" s="8">
        <f>B30*D30</f>
        <v>1473.39</v>
      </c>
    </row>
    <row r="31" spans="1:8" s="10" customFormat="1" ht="14.25" customHeight="1">
      <c r="A31" s="287"/>
      <c r="B31" s="3">
        <f>B29+B30</f>
        <v>109</v>
      </c>
      <c r="C31" s="8"/>
      <c r="D31" s="69"/>
      <c r="E31" s="7"/>
      <c r="F31" s="8"/>
      <c r="G31" s="8"/>
      <c r="H31" s="4">
        <f>H29+H30</f>
        <v>3017</v>
      </c>
    </row>
    <row r="32" spans="1:8" s="10" customFormat="1" ht="14.25" customHeight="1">
      <c r="A32" s="6" t="s">
        <v>13</v>
      </c>
      <c r="B32" s="7">
        <v>11739</v>
      </c>
      <c r="C32" s="8" t="s">
        <v>14</v>
      </c>
      <c r="D32" s="8">
        <v>6.4</v>
      </c>
      <c r="E32" s="7" t="s">
        <v>3</v>
      </c>
      <c r="F32" s="8"/>
      <c r="G32" s="8"/>
      <c r="H32" s="9">
        <f>B32*D32</f>
        <v>75129.6</v>
      </c>
    </row>
    <row r="33" spans="1:8" s="10" customFormat="1" ht="14.25" customHeight="1">
      <c r="A33" s="6" t="s">
        <v>15</v>
      </c>
      <c r="B33" s="7">
        <v>7</v>
      </c>
      <c r="C33" s="8" t="s">
        <v>48</v>
      </c>
      <c r="D33" s="8">
        <v>976.35</v>
      </c>
      <c r="E33" s="7" t="s">
        <v>3</v>
      </c>
      <c r="F33" s="8"/>
      <c r="G33" s="8"/>
      <c r="H33" s="9">
        <f>B33*D33</f>
        <v>6834.45</v>
      </c>
    </row>
    <row r="34" spans="1:8" s="10" customFormat="1" ht="14.25" customHeight="1">
      <c r="A34" s="2" t="s">
        <v>0</v>
      </c>
      <c r="B34" s="3"/>
      <c r="C34" s="3"/>
      <c r="D34" s="4"/>
      <c r="E34" s="4"/>
      <c r="F34" s="3"/>
      <c r="G34" s="3"/>
      <c r="H34" s="4">
        <f>H28+H31+H32+H33</f>
        <v>472908</v>
      </c>
    </row>
    <row r="35" spans="1:8" s="10" customFormat="1" ht="14.25" customHeight="1">
      <c r="A35" s="2" t="s">
        <v>256</v>
      </c>
      <c r="B35" s="3"/>
      <c r="C35" s="3"/>
      <c r="D35" s="4"/>
      <c r="E35" s="4"/>
      <c r="F35" s="3"/>
      <c r="G35" s="3"/>
      <c r="H35" s="4">
        <v>473000</v>
      </c>
    </row>
    <row r="36" spans="1:8" s="10" customFormat="1" ht="14.25" customHeight="1">
      <c r="A36" s="282" t="s">
        <v>58</v>
      </c>
      <c r="B36" s="284"/>
      <c r="C36" s="284"/>
      <c r="D36" s="284"/>
      <c r="E36" s="284"/>
      <c r="F36" s="284"/>
      <c r="G36" s="284"/>
      <c r="H36" s="309"/>
    </row>
    <row r="37" spans="1:8" s="10" customFormat="1" ht="14.25" customHeight="1">
      <c r="A37" s="9" t="s">
        <v>16</v>
      </c>
      <c r="B37" s="12">
        <v>860</v>
      </c>
      <c r="C37" s="12" t="s">
        <v>17</v>
      </c>
      <c r="D37" s="12">
        <v>0.7873</v>
      </c>
      <c r="E37" s="12" t="s">
        <v>3</v>
      </c>
      <c r="F37" s="12">
        <v>12</v>
      </c>
      <c r="G37" s="12" t="s">
        <v>4</v>
      </c>
      <c r="H37" s="13">
        <f>B37*D37*F37</f>
        <v>8125</v>
      </c>
    </row>
    <row r="38" spans="1:8" s="10" customFormat="1" ht="14.25" customHeight="1">
      <c r="A38" s="9" t="s">
        <v>34</v>
      </c>
      <c r="B38" s="5"/>
      <c r="C38" s="5"/>
      <c r="D38" s="24">
        <v>506.85</v>
      </c>
      <c r="E38" s="12" t="s">
        <v>3</v>
      </c>
      <c r="F38" s="12">
        <v>2</v>
      </c>
      <c r="G38" s="12" t="s">
        <v>7</v>
      </c>
      <c r="H38" s="13">
        <f>D38*F38</f>
        <v>1014</v>
      </c>
    </row>
    <row r="39" spans="1:8" s="10" customFormat="1" ht="14.25" customHeight="1">
      <c r="A39" s="6" t="s">
        <v>32</v>
      </c>
      <c r="B39" s="12"/>
      <c r="C39" s="12"/>
      <c r="D39" s="12"/>
      <c r="E39" s="12"/>
      <c r="F39" s="12"/>
      <c r="G39" s="12"/>
      <c r="H39" s="12">
        <v>8000</v>
      </c>
    </row>
    <row r="40" spans="1:8" s="10" customFormat="1" ht="14.25" customHeight="1">
      <c r="A40" s="6" t="s">
        <v>33</v>
      </c>
      <c r="B40" s="126" t="s">
        <v>786</v>
      </c>
      <c r="C40" s="12"/>
      <c r="D40" s="12">
        <v>40000</v>
      </c>
      <c r="E40" s="12" t="s">
        <v>3</v>
      </c>
      <c r="F40" s="126" t="s">
        <v>790</v>
      </c>
      <c r="G40" s="12"/>
      <c r="H40" s="12">
        <f>40000+37000</f>
        <v>77000</v>
      </c>
    </row>
    <row r="41" spans="1:8" s="10" customFormat="1" ht="14.25" customHeight="1">
      <c r="A41" s="6" t="s">
        <v>642</v>
      </c>
      <c r="B41" s="12"/>
      <c r="C41" s="12"/>
      <c r="D41" s="12">
        <v>3700</v>
      </c>
      <c r="E41" s="12" t="s">
        <v>3</v>
      </c>
      <c r="F41" s="12">
        <v>12</v>
      </c>
      <c r="G41" s="12" t="s">
        <v>4</v>
      </c>
      <c r="H41" s="12">
        <f>D41*F41</f>
        <v>44400</v>
      </c>
    </row>
    <row r="42" spans="1:8" s="10" customFormat="1" ht="14.25" customHeight="1">
      <c r="A42" s="6" t="s">
        <v>621</v>
      </c>
      <c r="B42" s="12"/>
      <c r="C42" s="12"/>
      <c r="D42" s="12">
        <v>1892</v>
      </c>
      <c r="E42" s="12" t="s">
        <v>3</v>
      </c>
      <c r="F42" s="12">
        <v>12</v>
      </c>
      <c r="G42" s="12" t="s">
        <v>4</v>
      </c>
      <c r="H42" s="12">
        <f>D42*F42</f>
        <v>22704</v>
      </c>
    </row>
    <row r="43" spans="1:8" s="10" customFormat="1" ht="16.5" customHeight="1">
      <c r="A43" s="6" t="s">
        <v>646</v>
      </c>
      <c r="B43" s="12"/>
      <c r="C43" s="12"/>
      <c r="D43" s="12">
        <v>1200</v>
      </c>
      <c r="E43" s="12" t="s">
        <v>3</v>
      </c>
      <c r="F43" s="12">
        <v>12</v>
      </c>
      <c r="G43" s="12" t="s">
        <v>4</v>
      </c>
      <c r="H43" s="12">
        <f>D43*F43</f>
        <v>14400</v>
      </c>
    </row>
    <row r="44" spans="1:8" s="10" customFormat="1" ht="15" customHeight="1">
      <c r="A44" s="6" t="s">
        <v>793</v>
      </c>
      <c r="B44" s="12"/>
      <c r="C44" s="12"/>
      <c r="D44" s="12">
        <v>1500</v>
      </c>
      <c r="E44" s="12" t="s">
        <v>63</v>
      </c>
      <c r="F44" s="12">
        <v>12</v>
      </c>
      <c r="G44" s="12" t="s">
        <v>4</v>
      </c>
      <c r="H44" s="12">
        <f>D44*F44</f>
        <v>18000</v>
      </c>
    </row>
    <row r="45" spans="1:8" s="10" customFormat="1" ht="14.25" customHeight="1">
      <c r="A45" s="2" t="s">
        <v>0</v>
      </c>
      <c r="B45" s="3"/>
      <c r="C45" s="3"/>
      <c r="D45" s="4"/>
      <c r="E45" s="4"/>
      <c r="F45" s="3"/>
      <c r="G45" s="3"/>
      <c r="H45" s="4">
        <f>SUM(H37:H44)</f>
        <v>193643</v>
      </c>
    </row>
    <row r="46" spans="1:8" s="10" customFormat="1" ht="14.25" customHeight="1">
      <c r="A46" s="2" t="s">
        <v>256</v>
      </c>
      <c r="B46" s="3"/>
      <c r="C46" s="3"/>
      <c r="D46" s="4"/>
      <c r="E46" s="4"/>
      <c r="F46" s="3"/>
      <c r="G46" s="3"/>
      <c r="H46" s="4">
        <f>157000+37000</f>
        <v>194000</v>
      </c>
    </row>
    <row r="47" spans="1:8" s="10" customFormat="1" ht="14.25" customHeight="1">
      <c r="A47" s="282" t="s">
        <v>59</v>
      </c>
      <c r="B47" s="298"/>
      <c r="C47" s="298"/>
      <c r="D47" s="298"/>
      <c r="E47" s="298"/>
      <c r="F47" s="298"/>
      <c r="G47" s="298"/>
      <c r="H47" s="312"/>
    </row>
    <row r="48" spans="1:8" s="10" customFormat="1" ht="25.5" customHeight="1">
      <c r="A48" s="6" t="s">
        <v>36</v>
      </c>
      <c r="B48" s="7">
        <v>22</v>
      </c>
      <c r="C48" s="7" t="s">
        <v>2</v>
      </c>
      <c r="D48" s="9">
        <v>100</v>
      </c>
      <c r="E48" s="9" t="s">
        <v>63</v>
      </c>
      <c r="F48" s="7"/>
      <c r="G48" s="7"/>
      <c r="H48" s="9">
        <f>B48*D48</f>
        <v>2200</v>
      </c>
    </row>
    <row r="49" spans="1:8" s="10" customFormat="1" ht="14.25" customHeight="1">
      <c r="A49" s="6" t="s">
        <v>35</v>
      </c>
      <c r="B49" s="7">
        <v>2</v>
      </c>
      <c r="C49" s="7" t="s">
        <v>2</v>
      </c>
      <c r="D49" s="7">
        <v>350</v>
      </c>
      <c r="E49" s="8" t="s">
        <v>3</v>
      </c>
      <c r="F49" s="8"/>
      <c r="G49" s="8"/>
      <c r="H49" s="9">
        <f>B49*D49</f>
        <v>700</v>
      </c>
    </row>
    <row r="50" spans="1:8" s="10" customFormat="1" ht="24" customHeight="1">
      <c r="A50" s="6" t="s">
        <v>73</v>
      </c>
      <c r="B50" s="7"/>
      <c r="C50" s="7"/>
      <c r="D50" s="7"/>
      <c r="E50" s="8"/>
      <c r="F50" s="8"/>
      <c r="G50" s="8"/>
      <c r="H50" s="9">
        <v>11000</v>
      </c>
    </row>
    <row r="51" spans="1:8" s="10" customFormat="1" ht="15.75" customHeight="1">
      <c r="A51" s="6" t="s">
        <v>717</v>
      </c>
      <c r="B51" s="7">
        <v>12</v>
      </c>
      <c r="C51" s="7" t="s">
        <v>2</v>
      </c>
      <c r="D51" s="7">
        <v>1000</v>
      </c>
      <c r="E51" s="8" t="s">
        <v>3</v>
      </c>
      <c r="F51" s="8"/>
      <c r="G51" s="8"/>
      <c r="H51" s="9">
        <f>B51*D51</f>
        <v>12000</v>
      </c>
    </row>
    <row r="52" spans="1:8" s="10" customFormat="1" ht="14.25" customHeight="1">
      <c r="A52" s="6" t="s">
        <v>625</v>
      </c>
      <c r="B52" s="7">
        <v>2</v>
      </c>
      <c r="C52" s="7" t="s">
        <v>2</v>
      </c>
      <c r="D52" s="7">
        <v>1000</v>
      </c>
      <c r="E52" s="8" t="s">
        <v>3</v>
      </c>
      <c r="F52" s="8"/>
      <c r="G52" s="8"/>
      <c r="H52" s="9">
        <f aca="true" t="shared" si="0" ref="H52:H57">B52*D52</f>
        <v>2000</v>
      </c>
    </row>
    <row r="53" spans="1:8" s="10" customFormat="1" ht="14.25" customHeight="1">
      <c r="A53" s="6" t="s">
        <v>716</v>
      </c>
      <c r="B53" s="7">
        <v>2</v>
      </c>
      <c r="C53" s="7" t="s">
        <v>2</v>
      </c>
      <c r="D53" s="7">
        <v>3100</v>
      </c>
      <c r="E53" s="8" t="s">
        <v>3</v>
      </c>
      <c r="F53" s="8"/>
      <c r="G53" s="8"/>
      <c r="H53" s="9">
        <f t="shared" si="0"/>
        <v>6200</v>
      </c>
    </row>
    <row r="54" spans="1:8" s="10" customFormat="1" ht="24" customHeight="1">
      <c r="A54" s="6" t="s">
        <v>626</v>
      </c>
      <c r="B54" s="7">
        <v>2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1000</v>
      </c>
    </row>
    <row r="55" spans="1:8" s="10" customFormat="1" ht="14.25" customHeight="1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s="10" customFormat="1" ht="28.5" customHeight="1">
      <c r="A56" s="6" t="s">
        <v>720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s="10" customFormat="1" ht="15" customHeight="1">
      <c r="A57" s="6" t="s">
        <v>723</v>
      </c>
      <c r="B57" s="7">
        <v>1</v>
      </c>
      <c r="C57" s="8" t="s">
        <v>2</v>
      </c>
      <c r="D57" s="7">
        <v>2880</v>
      </c>
      <c r="E57" s="8" t="s">
        <v>3</v>
      </c>
      <c r="F57" s="8"/>
      <c r="G57" s="8"/>
      <c r="H57" s="9">
        <f t="shared" si="0"/>
        <v>2880</v>
      </c>
    </row>
    <row r="58" spans="1:8" s="10" customFormat="1" ht="14.25" customHeight="1">
      <c r="A58" s="6" t="s">
        <v>721</v>
      </c>
      <c r="B58" s="7">
        <v>1</v>
      </c>
      <c r="C58" s="8" t="s">
        <v>2</v>
      </c>
      <c r="D58" s="7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</row>
    <row r="59" spans="1:8" s="10" customFormat="1" ht="16.5" customHeight="1">
      <c r="A59" s="6" t="s">
        <v>729</v>
      </c>
      <c r="B59" s="7">
        <v>1</v>
      </c>
      <c r="C59" s="8" t="s">
        <v>2</v>
      </c>
      <c r="D59" s="7">
        <v>1000</v>
      </c>
      <c r="E59" s="8" t="s">
        <v>3</v>
      </c>
      <c r="F59" s="8"/>
      <c r="G59" s="8"/>
      <c r="H59" s="9">
        <f>B59*D59</f>
        <v>1000</v>
      </c>
    </row>
    <row r="60" spans="1:8" ht="14.25" customHeight="1">
      <c r="A60" s="2" t="s">
        <v>0</v>
      </c>
      <c r="B60" s="3"/>
      <c r="C60" s="3"/>
      <c r="D60" s="4"/>
      <c r="E60" s="4"/>
      <c r="F60" s="3"/>
      <c r="G60" s="3"/>
      <c r="H60" s="4">
        <f>SUM(H48:H59)</f>
        <v>47080</v>
      </c>
    </row>
    <row r="61" spans="1:8" ht="14.25" customHeight="1">
      <c r="A61" s="2" t="s">
        <v>256</v>
      </c>
      <c r="B61" s="3"/>
      <c r="C61" s="3"/>
      <c r="D61" s="4"/>
      <c r="E61" s="4"/>
      <c r="F61" s="3"/>
      <c r="G61" s="3"/>
      <c r="H61" s="4">
        <v>47000</v>
      </c>
    </row>
    <row r="62" spans="1:8" ht="14.25" customHeight="1">
      <c r="A62" s="282" t="s">
        <v>19</v>
      </c>
      <c r="B62" s="283"/>
      <c r="C62" s="283"/>
      <c r="D62" s="283"/>
      <c r="E62" s="283"/>
      <c r="F62" s="283"/>
      <c r="G62" s="283"/>
      <c r="H62" s="283"/>
    </row>
    <row r="63" spans="1:8" s="10" customFormat="1" ht="14.25" customHeight="1">
      <c r="A63" s="6" t="s">
        <v>37</v>
      </c>
      <c r="B63" s="7">
        <v>3</v>
      </c>
      <c r="C63" s="7" t="s">
        <v>2</v>
      </c>
      <c r="D63" s="7"/>
      <c r="E63" s="7"/>
      <c r="F63" s="8">
        <v>736</v>
      </c>
      <c r="G63" s="8" t="s">
        <v>3</v>
      </c>
      <c r="H63" s="9">
        <f>B63*F63</f>
        <v>2208</v>
      </c>
    </row>
    <row r="64" spans="1:8" s="10" customFormat="1" ht="23.25" customHeight="1">
      <c r="A64" s="6" t="s">
        <v>257</v>
      </c>
      <c r="B64" s="8">
        <v>4</v>
      </c>
      <c r="C64" s="7" t="s">
        <v>20</v>
      </c>
      <c r="D64" s="7"/>
      <c r="E64" s="7"/>
      <c r="F64" s="8">
        <v>190</v>
      </c>
      <c r="G64" s="8" t="s">
        <v>3</v>
      </c>
      <c r="H64" s="7">
        <f>B64*F64</f>
        <v>760</v>
      </c>
    </row>
    <row r="65" spans="1:8" ht="14.25" customHeight="1">
      <c r="A65" s="2" t="s">
        <v>0</v>
      </c>
      <c r="B65" s="4"/>
      <c r="C65" s="4"/>
      <c r="D65" s="4"/>
      <c r="E65" s="4"/>
      <c r="F65" s="3"/>
      <c r="G65" s="3"/>
      <c r="H65" s="4">
        <f>SUM(H63:H64)</f>
        <v>2968</v>
      </c>
    </row>
    <row r="66" spans="1:8" ht="14.25" customHeight="1">
      <c r="A66" s="2" t="s">
        <v>1</v>
      </c>
      <c r="B66" s="4"/>
      <c r="C66" s="4"/>
      <c r="D66" s="4"/>
      <c r="E66" s="4"/>
      <c r="F66" s="3"/>
      <c r="G66" s="3"/>
      <c r="H66" s="4">
        <v>3000</v>
      </c>
    </row>
    <row r="67" spans="1:8" ht="14.25" customHeight="1">
      <c r="A67" s="300" t="s">
        <v>21</v>
      </c>
      <c r="B67" s="300"/>
      <c r="C67" s="300"/>
      <c r="D67" s="300"/>
      <c r="E67" s="300"/>
      <c r="F67" s="300"/>
      <c r="G67" s="300"/>
      <c r="H67" s="300"/>
    </row>
    <row r="68" spans="1:8" ht="14.25" customHeight="1">
      <c r="A68" s="297" t="s">
        <v>22</v>
      </c>
      <c r="B68" s="306"/>
      <c r="C68" s="306"/>
      <c r="D68" s="306"/>
      <c r="E68" s="306"/>
      <c r="F68" s="306"/>
      <c r="G68" s="306"/>
      <c r="H68" s="313"/>
    </row>
    <row r="69" spans="1:8" ht="14.25" customHeight="1">
      <c r="A69" s="2" t="s">
        <v>38</v>
      </c>
      <c r="B69" s="7"/>
      <c r="C69" s="7"/>
      <c r="D69" s="15"/>
      <c r="E69" s="12"/>
      <c r="F69" s="16"/>
      <c r="G69" s="8"/>
      <c r="H69" s="9"/>
    </row>
    <row r="70" spans="1:8" ht="14.25" customHeight="1">
      <c r="A70" s="6" t="s">
        <v>75</v>
      </c>
      <c r="B70" s="7">
        <v>86</v>
      </c>
      <c r="C70" s="7" t="s">
        <v>2</v>
      </c>
      <c r="D70" s="15">
        <v>153</v>
      </c>
      <c r="E70" s="12" t="s">
        <v>77</v>
      </c>
      <c r="F70" s="16">
        <v>5.45</v>
      </c>
      <c r="G70" s="8" t="s">
        <v>3</v>
      </c>
      <c r="H70" s="7">
        <f>B70*D70*F70</f>
        <v>71711</v>
      </c>
    </row>
    <row r="71" spans="1:8" ht="14.25" customHeight="1">
      <c r="A71" s="17" t="s">
        <v>81</v>
      </c>
      <c r="B71" s="7">
        <v>23</v>
      </c>
      <c r="C71" s="7" t="s">
        <v>2</v>
      </c>
      <c r="D71" s="15">
        <v>153</v>
      </c>
      <c r="E71" s="12" t="s">
        <v>23</v>
      </c>
      <c r="F71" s="16">
        <v>17</v>
      </c>
      <c r="G71" s="8" t="s">
        <v>3</v>
      </c>
      <c r="H71" s="9">
        <f>B71*D71*F71</f>
        <v>59823</v>
      </c>
    </row>
    <row r="72" spans="1:8" ht="14.25" customHeight="1">
      <c r="A72" s="17" t="s">
        <v>739</v>
      </c>
      <c r="B72" s="7">
        <v>21</v>
      </c>
      <c r="C72" s="7" t="s">
        <v>2</v>
      </c>
      <c r="D72" s="15">
        <v>68</v>
      </c>
      <c r="E72" s="12" t="s">
        <v>23</v>
      </c>
      <c r="F72" s="16">
        <v>17</v>
      </c>
      <c r="G72" s="8" t="s">
        <v>3</v>
      </c>
      <c r="H72" s="9">
        <f>B72*D72*F72</f>
        <v>24276</v>
      </c>
    </row>
    <row r="73" spans="1:8" ht="14.25" customHeight="1">
      <c r="A73" s="294" t="s">
        <v>41</v>
      </c>
      <c r="B73" s="295"/>
      <c r="C73" s="295"/>
      <c r="D73" s="295"/>
      <c r="E73" s="295"/>
      <c r="F73" s="295"/>
      <c r="G73" s="296"/>
      <c r="H73" s="4">
        <f>SUM(H70:H72)</f>
        <v>155810</v>
      </c>
    </row>
    <row r="74" spans="1:8" ht="14.25" customHeight="1">
      <c r="A74" s="297" t="s">
        <v>43</v>
      </c>
      <c r="B74" s="298"/>
      <c r="C74" s="298"/>
      <c r="D74" s="298"/>
      <c r="E74" s="298"/>
      <c r="F74" s="298"/>
      <c r="G74" s="298"/>
      <c r="H74" s="312"/>
    </row>
    <row r="75" spans="1:8" ht="14.25" customHeight="1">
      <c r="A75" s="1" t="s">
        <v>45</v>
      </c>
      <c r="B75" s="32">
        <v>86</v>
      </c>
      <c r="C75" s="33" t="s">
        <v>2</v>
      </c>
      <c r="D75" s="32">
        <v>0.07</v>
      </c>
      <c r="E75" s="33" t="s">
        <v>44</v>
      </c>
      <c r="F75" s="32">
        <v>120</v>
      </c>
      <c r="G75" s="8" t="s">
        <v>5</v>
      </c>
      <c r="H75" s="8">
        <f>B75*D75*F75</f>
        <v>722.4</v>
      </c>
    </row>
    <row r="76" spans="1:8" ht="14.25" customHeight="1">
      <c r="A76" s="2" t="s">
        <v>50</v>
      </c>
      <c r="B76" s="34">
        <f>H75</f>
        <v>722.4</v>
      </c>
      <c r="C76" s="33" t="s">
        <v>44</v>
      </c>
      <c r="D76" s="34">
        <v>2.5</v>
      </c>
      <c r="E76" s="33" t="s">
        <v>44</v>
      </c>
      <c r="F76" s="34">
        <v>4.5</v>
      </c>
      <c r="G76" s="8" t="s">
        <v>3</v>
      </c>
      <c r="H76" s="4">
        <f>B76/D76*F76</f>
        <v>1300</v>
      </c>
    </row>
    <row r="77" spans="1:8" ht="14.25" customHeight="1">
      <c r="A77" s="14"/>
      <c r="B77" s="31"/>
      <c r="C77" s="31"/>
      <c r="D77" s="306"/>
      <c r="E77" s="306"/>
      <c r="F77" s="31"/>
      <c r="G77" s="31"/>
      <c r="H77" s="18"/>
    </row>
    <row r="78" spans="1:8" ht="14.25" customHeight="1">
      <c r="A78" s="297" t="s">
        <v>79</v>
      </c>
      <c r="B78" s="298"/>
      <c r="C78" s="298"/>
      <c r="D78" s="298"/>
      <c r="E78" s="298"/>
      <c r="F78" s="298"/>
      <c r="G78" s="298"/>
      <c r="H78" s="312"/>
    </row>
    <row r="79" spans="1:8" ht="25.5" customHeight="1">
      <c r="A79" s="6" t="s">
        <v>79</v>
      </c>
      <c r="B79" s="7">
        <v>58</v>
      </c>
      <c r="C79" s="7" t="s">
        <v>80</v>
      </c>
      <c r="D79" s="303">
        <v>0.18</v>
      </c>
      <c r="E79" s="304"/>
      <c r="F79" s="8" t="s">
        <v>42</v>
      </c>
      <c r="G79" s="8"/>
      <c r="H79" s="9">
        <f>D79*B79</f>
        <v>10.44</v>
      </c>
    </row>
    <row r="80" spans="1:8" ht="14.25" customHeight="1">
      <c r="A80" s="6"/>
      <c r="B80" s="35">
        <f>H79</f>
        <v>10.44</v>
      </c>
      <c r="C80" s="7" t="s">
        <v>42</v>
      </c>
      <c r="D80" s="20">
        <v>12</v>
      </c>
      <c r="E80" s="40" t="s">
        <v>46</v>
      </c>
      <c r="F80" s="8">
        <v>27.4</v>
      </c>
      <c r="G80" s="8" t="s">
        <v>3</v>
      </c>
      <c r="H80" s="8">
        <f>B80*D80*F80</f>
        <v>3432.67</v>
      </c>
    </row>
    <row r="81" spans="1:8" ht="14.25" customHeight="1">
      <c r="A81" s="2" t="s">
        <v>29</v>
      </c>
      <c r="B81" s="7"/>
      <c r="C81" s="7"/>
      <c r="D81" s="303"/>
      <c r="E81" s="304"/>
      <c r="F81" s="8"/>
      <c r="G81" s="8"/>
      <c r="H81" s="4">
        <v>3433</v>
      </c>
    </row>
    <row r="82" spans="1:8" ht="14.25" customHeight="1">
      <c r="A82" s="297" t="s">
        <v>30</v>
      </c>
      <c r="B82" s="298"/>
      <c r="C82" s="298"/>
      <c r="D82" s="298"/>
      <c r="E82" s="298"/>
      <c r="F82" s="298"/>
      <c r="G82" s="298"/>
      <c r="H82" s="312"/>
    </row>
    <row r="83" spans="1:8" ht="14.25" customHeight="1">
      <c r="A83" s="65" t="s">
        <v>333</v>
      </c>
      <c r="B83" s="60">
        <v>25</v>
      </c>
      <c r="C83" s="62" t="s">
        <v>6</v>
      </c>
      <c r="D83" s="60"/>
      <c r="E83" s="62"/>
      <c r="F83" s="60">
        <v>150</v>
      </c>
      <c r="G83" s="62" t="s">
        <v>3</v>
      </c>
      <c r="H83" s="60">
        <f>B83*F83</f>
        <v>3750</v>
      </c>
    </row>
    <row r="84" spans="1:8" ht="14.25" customHeight="1">
      <c r="A84" s="6" t="s">
        <v>104</v>
      </c>
      <c r="B84" s="60">
        <v>40</v>
      </c>
      <c r="C84" s="62" t="s">
        <v>46</v>
      </c>
      <c r="D84" s="60"/>
      <c r="E84" s="62"/>
      <c r="F84" s="60">
        <v>35</v>
      </c>
      <c r="G84" s="62" t="s">
        <v>3</v>
      </c>
      <c r="H84" s="60">
        <f aca="true" t="shared" si="1" ref="H84:H100">B84*F84</f>
        <v>1400</v>
      </c>
    </row>
    <row r="85" spans="1:8" ht="14.25" customHeight="1">
      <c r="A85" s="6" t="s">
        <v>102</v>
      </c>
      <c r="B85" s="60">
        <v>20</v>
      </c>
      <c r="C85" s="62" t="s">
        <v>6</v>
      </c>
      <c r="D85" s="60"/>
      <c r="E85" s="62"/>
      <c r="F85" s="60">
        <v>25</v>
      </c>
      <c r="G85" s="62" t="s">
        <v>3</v>
      </c>
      <c r="H85" s="60">
        <f t="shared" si="1"/>
        <v>500</v>
      </c>
    </row>
    <row r="86" spans="1:8" ht="14.25" customHeight="1">
      <c r="A86" s="6" t="s">
        <v>103</v>
      </c>
      <c r="B86" s="60">
        <v>20</v>
      </c>
      <c r="C86" s="62" t="s">
        <v>6</v>
      </c>
      <c r="D86" s="60"/>
      <c r="E86" s="62"/>
      <c r="F86" s="60">
        <v>25</v>
      </c>
      <c r="G86" s="62" t="s">
        <v>3</v>
      </c>
      <c r="H86" s="60">
        <f t="shared" si="1"/>
        <v>500</v>
      </c>
    </row>
    <row r="87" spans="1:8" ht="14.25" customHeight="1">
      <c r="A87" s="6" t="s">
        <v>334</v>
      </c>
      <c r="B87" s="60">
        <v>20</v>
      </c>
      <c r="C87" s="62" t="s">
        <v>6</v>
      </c>
      <c r="D87" s="60"/>
      <c r="E87" s="62"/>
      <c r="F87" s="60">
        <v>25</v>
      </c>
      <c r="G87" s="62" t="s">
        <v>3</v>
      </c>
      <c r="H87" s="60">
        <f t="shared" si="1"/>
        <v>500</v>
      </c>
    </row>
    <row r="88" spans="1:8" ht="14.25" customHeight="1">
      <c r="A88" s="6" t="s">
        <v>96</v>
      </c>
      <c r="B88" s="60">
        <v>10</v>
      </c>
      <c r="C88" s="62" t="s">
        <v>6</v>
      </c>
      <c r="D88" s="60"/>
      <c r="E88" s="62"/>
      <c r="F88" s="60">
        <v>100</v>
      </c>
      <c r="G88" s="62" t="s">
        <v>3</v>
      </c>
      <c r="H88" s="60">
        <f t="shared" si="1"/>
        <v>1000</v>
      </c>
    </row>
    <row r="89" spans="1:8" ht="14.25" customHeight="1">
      <c r="A89" s="6" t="s">
        <v>340</v>
      </c>
      <c r="B89" s="60">
        <v>30</v>
      </c>
      <c r="C89" s="62" t="s">
        <v>6</v>
      </c>
      <c r="D89" s="60"/>
      <c r="E89" s="62"/>
      <c r="F89" s="60">
        <v>12</v>
      </c>
      <c r="G89" s="62" t="s">
        <v>3</v>
      </c>
      <c r="H89" s="60">
        <f t="shared" si="1"/>
        <v>360</v>
      </c>
    </row>
    <row r="90" spans="1:8" ht="14.25" customHeight="1">
      <c r="A90" s="6" t="s">
        <v>151</v>
      </c>
      <c r="B90" s="60">
        <v>3</v>
      </c>
      <c r="C90" s="62" t="s">
        <v>152</v>
      </c>
      <c r="D90" s="60"/>
      <c r="E90" s="62"/>
      <c r="F90" s="60">
        <v>40</v>
      </c>
      <c r="G90" s="62" t="s">
        <v>3</v>
      </c>
      <c r="H90" s="60">
        <f t="shared" si="1"/>
        <v>120</v>
      </c>
    </row>
    <row r="91" spans="1:8" ht="14.25" customHeight="1">
      <c r="A91" s="6" t="s">
        <v>335</v>
      </c>
      <c r="B91" s="68">
        <v>3</v>
      </c>
      <c r="C91" s="62" t="s">
        <v>6</v>
      </c>
      <c r="D91" s="60"/>
      <c r="E91" s="62"/>
      <c r="F91" s="60">
        <v>100</v>
      </c>
      <c r="G91" s="62" t="s">
        <v>3</v>
      </c>
      <c r="H91" s="60">
        <f t="shared" si="1"/>
        <v>300</v>
      </c>
    </row>
    <row r="92" spans="1:8" ht="14.25" customHeight="1">
      <c r="A92" s="6" t="s">
        <v>336</v>
      </c>
      <c r="B92" s="68">
        <v>1</v>
      </c>
      <c r="C92" s="62" t="s">
        <v>6</v>
      </c>
      <c r="D92" s="60"/>
      <c r="E92" s="62"/>
      <c r="F92" s="60">
        <v>450</v>
      </c>
      <c r="G92" s="62" t="s">
        <v>3</v>
      </c>
      <c r="H92" s="60">
        <f t="shared" si="1"/>
        <v>450</v>
      </c>
    </row>
    <row r="93" spans="1:8" ht="14.25" customHeight="1">
      <c r="A93" s="6" t="s">
        <v>317</v>
      </c>
      <c r="B93" s="68">
        <v>5</v>
      </c>
      <c r="C93" s="62" t="s">
        <v>6</v>
      </c>
      <c r="D93" s="60"/>
      <c r="E93" s="62"/>
      <c r="F93" s="60">
        <v>50</v>
      </c>
      <c r="G93" s="62" t="s">
        <v>3</v>
      </c>
      <c r="H93" s="60">
        <f t="shared" si="1"/>
        <v>250</v>
      </c>
    </row>
    <row r="94" spans="1:8" ht="14.25" customHeight="1">
      <c r="A94" s="6" t="s">
        <v>337</v>
      </c>
      <c r="B94" s="68">
        <v>3</v>
      </c>
      <c r="C94" s="62" t="s">
        <v>6</v>
      </c>
      <c r="D94" s="60"/>
      <c r="E94" s="62"/>
      <c r="F94" s="60">
        <v>450</v>
      </c>
      <c r="G94" s="62" t="s">
        <v>3</v>
      </c>
      <c r="H94" s="60">
        <f t="shared" si="1"/>
        <v>1350</v>
      </c>
    </row>
    <row r="95" spans="1:8" ht="14.25" customHeight="1">
      <c r="A95" s="6" t="s">
        <v>338</v>
      </c>
      <c r="B95" s="68">
        <v>5</v>
      </c>
      <c r="C95" s="62" t="s">
        <v>6</v>
      </c>
      <c r="D95" s="60"/>
      <c r="E95" s="62"/>
      <c r="F95" s="60">
        <v>100</v>
      </c>
      <c r="G95" s="62" t="s">
        <v>3</v>
      </c>
      <c r="H95" s="60">
        <f t="shared" si="1"/>
        <v>500</v>
      </c>
    </row>
    <row r="96" spans="1:8" ht="14.25" customHeight="1">
      <c r="A96" s="6" t="s">
        <v>339</v>
      </c>
      <c r="B96" s="68">
        <v>5</v>
      </c>
      <c r="C96" s="62" t="s">
        <v>6</v>
      </c>
      <c r="D96" s="60"/>
      <c r="E96" s="62"/>
      <c r="F96" s="60">
        <v>88</v>
      </c>
      <c r="G96" s="62" t="s">
        <v>3</v>
      </c>
      <c r="H96" s="60">
        <f t="shared" si="1"/>
        <v>440</v>
      </c>
    </row>
    <row r="97" spans="1:8" ht="14.25" customHeight="1">
      <c r="A97" s="6" t="s">
        <v>98</v>
      </c>
      <c r="B97" s="68">
        <v>10</v>
      </c>
      <c r="C97" s="62" t="s">
        <v>6</v>
      </c>
      <c r="D97" s="60"/>
      <c r="E97" s="62"/>
      <c r="F97" s="60">
        <v>25</v>
      </c>
      <c r="G97" s="62" t="s">
        <v>3</v>
      </c>
      <c r="H97" s="60">
        <f t="shared" si="1"/>
        <v>250</v>
      </c>
    </row>
    <row r="98" spans="1:8" ht="14.25" customHeight="1">
      <c r="A98" s="6" t="s">
        <v>341</v>
      </c>
      <c r="B98" s="68">
        <v>5</v>
      </c>
      <c r="C98" s="62" t="s">
        <v>6</v>
      </c>
      <c r="D98" s="60"/>
      <c r="E98" s="62"/>
      <c r="F98" s="60">
        <v>120</v>
      </c>
      <c r="G98" s="62" t="s">
        <v>3</v>
      </c>
      <c r="H98" s="60">
        <f t="shared" si="1"/>
        <v>600</v>
      </c>
    </row>
    <row r="99" spans="1:8" ht="14.25" customHeight="1">
      <c r="A99" s="6" t="s">
        <v>131</v>
      </c>
      <c r="B99" s="68">
        <v>2</v>
      </c>
      <c r="C99" s="62" t="s">
        <v>6</v>
      </c>
      <c r="D99" s="60"/>
      <c r="E99" s="62"/>
      <c r="F99" s="60">
        <v>300</v>
      </c>
      <c r="G99" s="62" t="s">
        <v>3</v>
      </c>
      <c r="H99" s="60">
        <f t="shared" si="1"/>
        <v>600</v>
      </c>
    </row>
    <row r="100" spans="1:8" ht="14.25" customHeight="1">
      <c r="A100" s="6" t="s">
        <v>342</v>
      </c>
      <c r="B100" s="68">
        <v>5</v>
      </c>
      <c r="C100" s="62" t="s">
        <v>46</v>
      </c>
      <c r="D100" s="60"/>
      <c r="E100" s="62"/>
      <c r="F100" s="60">
        <v>110</v>
      </c>
      <c r="G100" s="62" t="s">
        <v>3</v>
      </c>
      <c r="H100" s="60">
        <f t="shared" si="1"/>
        <v>550</v>
      </c>
    </row>
    <row r="101" spans="1:8" ht="14.25" customHeight="1">
      <c r="A101" s="2" t="s">
        <v>29</v>
      </c>
      <c r="B101" s="7"/>
      <c r="C101" s="7"/>
      <c r="D101" s="303"/>
      <c r="E101" s="304"/>
      <c r="F101" s="8"/>
      <c r="G101" s="8"/>
      <c r="H101" s="5">
        <f>SUM(H83:H100)</f>
        <v>13420</v>
      </c>
    </row>
    <row r="102" spans="1:8" ht="14.25" customHeight="1">
      <c r="A102" s="2" t="s">
        <v>256</v>
      </c>
      <c r="B102" s="7"/>
      <c r="C102" s="7"/>
      <c r="D102" s="40"/>
      <c r="E102" s="40"/>
      <c r="F102" s="8"/>
      <c r="G102" s="8"/>
      <c r="H102" s="5">
        <v>12000</v>
      </c>
    </row>
    <row r="103" spans="1:8" ht="14.25" customHeight="1">
      <c r="A103" s="297" t="s">
        <v>31</v>
      </c>
      <c r="B103" s="320"/>
      <c r="C103" s="320"/>
      <c r="D103" s="320"/>
      <c r="E103" s="320"/>
      <c r="F103" s="320"/>
      <c r="G103" s="320"/>
      <c r="H103" s="321"/>
    </row>
    <row r="104" spans="1:8" ht="15" customHeight="1">
      <c r="A104" s="6" t="s">
        <v>109</v>
      </c>
      <c r="B104" s="32">
        <v>20</v>
      </c>
      <c r="C104" s="33" t="s">
        <v>152</v>
      </c>
      <c r="D104" s="32"/>
      <c r="E104" s="33"/>
      <c r="F104" s="32">
        <v>270</v>
      </c>
      <c r="G104" s="33" t="s">
        <v>3</v>
      </c>
      <c r="H104" s="32">
        <f>B104*F104</f>
        <v>5400</v>
      </c>
    </row>
    <row r="105" spans="1:8" ht="12" customHeight="1">
      <c r="A105" s="6" t="s">
        <v>114</v>
      </c>
      <c r="B105" s="32">
        <v>18</v>
      </c>
      <c r="C105" s="33" t="s">
        <v>152</v>
      </c>
      <c r="D105" s="32"/>
      <c r="E105" s="33"/>
      <c r="F105" s="32">
        <v>285</v>
      </c>
      <c r="G105" s="33" t="s">
        <v>3</v>
      </c>
      <c r="H105" s="32">
        <f aca="true" t="shared" si="2" ref="H105:H121">B105*F105</f>
        <v>5130</v>
      </c>
    </row>
    <row r="106" spans="1:8" ht="12" customHeight="1">
      <c r="A106" s="6" t="s">
        <v>360</v>
      </c>
      <c r="B106" s="32">
        <v>15</v>
      </c>
      <c r="C106" s="33" t="s">
        <v>152</v>
      </c>
      <c r="D106" s="32"/>
      <c r="E106" s="33"/>
      <c r="F106" s="32">
        <v>279</v>
      </c>
      <c r="G106" s="33" t="s">
        <v>3</v>
      </c>
      <c r="H106" s="32">
        <f t="shared" si="2"/>
        <v>4185</v>
      </c>
    </row>
    <row r="107" spans="1:8" ht="12" customHeight="1">
      <c r="A107" s="6" t="s">
        <v>391</v>
      </c>
      <c r="B107" s="32">
        <v>5</v>
      </c>
      <c r="C107" s="33" t="s">
        <v>110</v>
      </c>
      <c r="D107" s="32"/>
      <c r="E107" s="33"/>
      <c r="F107" s="32">
        <v>200</v>
      </c>
      <c r="G107" s="33" t="s">
        <v>3</v>
      </c>
      <c r="H107" s="32">
        <f t="shared" si="2"/>
        <v>1000</v>
      </c>
    </row>
    <row r="108" spans="1:8" ht="12" customHeight="1">
      <c r="A108" s="6" t="s">
        <v>205</v>
      </c>
      <c r="B108" s="32">
        <v>8</v>
      </c>
      <c r="C108" s="33" t="s">
        <v>6</v>
      </c>
      <c r="D108" s="32"/>
      <c r="E108" s="33"/>
      <c r="F108" s="32">
        <v>51</v>
      </c>
      <c r="G108" s="33" t="s">
        <v>3</v>
      </c>
      <c r="H108" s="32">
        <f t="shared" si="2"/>
        <v>408</v>
      </c>
    </row>
    <row r="109" spans="1:8" ht="12" customHeight="1">
      <c r="A109" s="6" t="s">
        <v>205</v>
      </c>
      <c r="B109" s="32">
        <v>5</v>
      </c>
      <c r="C109" s="33" t="s">
        <v>6</v>
      </c>
      <c r="D109" s="32"/>
      <c r="E109" s="33"/>
      <c r="F109" s="32">
        <v>20</v>
      </c>
      <c r="G109" s="33" t="s">
        <v>3</v>
      </c>
      <c r="H109" s="32">
        <f t="shared" si="2"/>
        <v>100</v>
      </c>
    </row>
    <row r="110" spans="1:8" ht="12" customHeight="1">
      <c r="A110" s="6" t="s">
        <v>155</v>
      </c>
      <c r="B110" s="32">
        <v>5</v>
      </c>
      <c r="C110" s="33" t="s">
        <v>6</v>
      </c>
      <c r="D110" s="32"/>
      <c r="E110" s="33"/>
      <c r="F110" s="32">
        <v>15</v>
      </c>
      <c r="G110" s="33" t="s">
        <v>3</v>
      </c>
      <c r="H110" s="32">
        <f t="shared" si="2"/>
        <v>75</v>
      </c>
    </row>
    <row r="111" spans="1:8" ht="12" customHeight="1">
      <c r="A111" s="6" t="s">
        <v>140</v>
      </c>
      <c r="B111" s="32">
        <v>4</v>
      </c>
      <c r="C111" s="33" t="s">
        <v>6</v>
      </c>
      <c r="D111" s="32"/>
      <c r="E111" s="33"/>
      <c r="F111" s="32">
        <v>25</v>
      </c>
      <c r="G111" s="33" t="s">
        <v>3</v>
      </c>
      <c r="H111" s="32">
        <f t="shared" si="2"/>
        <v>100</v>
      </c>
    </row>
    <row r="112" spans="1:8" ht="12" customHeight="1">
      <c r="A112" s="6" t="s">
        <v>140</v>
      </c>
      <c r="B112" s="32">
        <v>4</v>
      </c>
      <c r="C112" s="33" t="s">
        <v>6</v>
      </c>
      <c r="D112" s="32"/>
      <c r="E112" s="33"/>
      <c r="F112" s="32">
        <v>45</v>
      </c>
      <c r="G112" s="33" t="s">
        <v>3</v>
      </c>
      <c r="H112" s="32">
        <f t="shared" si="2"/>
        <v>180</v>
      </c>
    </row>
    <row r="113" spans="1:8" ht="12" customHeight="1">
      <c r="A113" s="6" t="s">
        <v>506</v>
      </c>
      <c r="B113" s="32">
        <v>5</v>
      </c>
      <c r="C113" s="33" t="s">
        <v>6</v>
      </c>
      <c r="D113" s="32"/>
      <c r="E113" s="33"/>
      <c r="F113" s="32">
        <v>45</v>
      </c>
      <c r="G113" s="33" t="s">
        <v>3</v>
      </c>
      <c r="H113" s="32">
        <f t="shared" si="2"/>
        <v>225</v>
      </c>
    </row>
    <row r="114" spans="1:8" ht="12" customHeight="1">
      <c r="A114" s="6" t="s">
        <v>207</v>
      </c>
      <c r="B114" s="32">
        <v>2</v>
      </c>
      <c r="C114" s="33" t="s">
        <v>143</v>
      </c>
      <c r="D114" s="32"/>
      <c r="E114" s="33"/>
      <c r="F114" s="32">
        <v>220</v>
      </c>
      <c r="G114" s="33" t="s">
        <v>3</v>
      </c>
      <c r="H114" s="32">
        <f t="shared" si="2"/>
        <v>440</v>
      </c>
    </row>
    <row r="115" spans="1:9" ht="12" customHeight="1">
      <c r="A115" s="6" t="s">
        <v>872</v>
      </c>
      <c r="B115" s="32">
        <v>7</v>
      </c>
      <c r="C115" s="33" t="s">
        <v>6</v>
      </c>
      <c r="D115" s="32"/>
      <c r="E115" s="33"/>
      <c r="F115" s="32">
        <v>150</v>
      </c>
      <c r="G115" s="33" t="s">
        <v>3</v>
      </c>
      <c r="H115" s="32">
        <f t="shared" si="2"/>
        <v>1050</v>
      </c>
      <c r="I115" s="1">
        <f>1050+296</f>
        <v>1346</v>
      </c>
    </row>
    <row r="116" spans="1:8" ht="12" customHeight="1">
      <c r="A116" s="6" t="s">
        <v>871</v>
      </c>
      <c r="B116" s="32">
        <v>1</v>
      </c>
      <c r="C116" s="33" t="s">
        <v>143</v>
      </c>
      <c r="D116" s="32"/>
      <c r="E116" s="33"/>
      <c r="F116" s="32">
        <v>296</v>
      </c>
      <c r="G116" s="33" t="s">
        <v>3</v>
      </c>
      <c r="H116" s="32">
        <f t="shared" si="2"/>
        <v>296</v>
      </c>
    </row>
    <row r="117" spans="1:8" ht="12" customHeight="1">
      <c r="A117" s="6" t="s">
        <v>151</v>
      </c>
      <c r="B117" s="32">
        <v>1</v>
      </c>
      <c r="C117" s="33" t="s">
        <v>152</v>
      </c>
      <c r="D117" s="32"/>
      <c r="E117" s="33"/>
      <c r="F117" s="32">
        <v>75</v>
      </c>
      <c r="G117" s="33" t="s">
        <v>3</v>
      </c>
      <c r="H117" s="32">
        <f t="shared" si="2"/>
        <v>75</v>
      </c>
    </row>
    <row r="118" spans="1:8" ht="12" customHeight="1">
      <c r="A118" s="6" t="s">
        <v>153</v>
      </c>
      <c r="B118" s="32">
        <v>3</v>
      </c>
      <c r="C118" s="33" t="s">
        <v>152</v>
      </c>
      <c r="D118" s="32"/>
      <c r="E118" s="33"/>
      <c r="F118" s="32">
        <v>50</v>
      </c>
      <c r="G118" s="33" t="s">
        <v>3</v>
      </c>
      <c r="H118" s="32">
        <f t="shared" si="2"/>
        <v>150</v>
      </c>
    </row>
    <row r="119" spans="1:8" ht="12" customHeight="1">
      <c r="A119" s="6" t="s">
        <v>154</v>
      </c>
      <c r="B119" s="32">
        <v>285</v>
      </c>
      <c r="C119" s="33" t="s">
        <v>6</v>
      </c>
      <c r="D119" s="32"/>
      <c r="E119" s="33"/>
      <c r="F119" s="32">
        <v>2.5</v>
      </c>
      <c r="G119" s="33" t="s">
        <v>3</v>
      </c>
      <c r="H119" s="32">
        <f t="shared" si="2"/>
        <v>712.5</v>
      </c>
    </row>
    <row r="120" spans="1:8" ht="12" customHeight="1">
      <c r="A120" s="6" t="s">
        <v>450</v>
      </c>
      <c r="B120" s="32">
        <v>25</v>
      </c>
      <c r="C120" s="33" t="s">
        <v>110</v>
      </c>
      <c r="D120" s="32"/>
      <c r="E120" s="33"/>
      <c r="F120" s="32">
        <v>255</v>
      </c>
      <c r="G120" s="33" t="s">
        <v>3</v>
      </c>
      <c r="H120" s="32">
        <f t="shared" si="2"/>
        <v>6375</v>
      </c>
    </row>
    <row r="121" spans="1:8" ht="12" customHeight="1">
      <c r="A121" s="6" t="s">
        <v>507</v>
      </c>
      <c r="B121" s="32">
        <v>4</v>
      </c>
      <c r="C121" s="33" t="s">
        <v>110</v>
      </c>
      <c r="D121" s="32"/>
      <c r="E121" s="33"/>
      <c r="F121" s="32">
        <v>240</v>
      </c>
      <c r="G121" s="33" t="s">
        <v>3</v>
      </c>
      <c r="H121" s="32">
        <f t="shared" si="2"/>
        <v>960</v>
      </c>
    </row>
    <row r="122" spans="1:8" ht="14.25" customHeight="1">
      <c r="A122" s="2" t="s">
        <v>750</v>
      </c>
      <c r="B122" s="32"/>
      <c r="C122" s="33"/>
      <c r="D122" s="32"/>
      <c r="E122" s="33"/>
      <c r="F122" s="32"/>
      <c r="G122" s="33"/>
      <c r="H122" s="96">
        <f>SUM(H104:H121)</f>
        <v>26861.5</v>
      </c>
    </row>
    <row r="123" spans="1:8" ht="14.25" customHeight="1">
      <c r="A123" s="2" t="s">
        <v>749</v>
      </c>
      <c r="B123" s="7"/>
      <c r="C123" s="7"/>
      <c r="D123" s="40"/>
      <c r="E123" s="40"/>
      <c r="F123" s="8"/>
      <c r="G123" s="8"/>
      <c r="H123" s="5">
        <v>24062</v>
      </c>
    </row>
    <row r="124" spans="1:8" ht="14.25" customHeight="1">
      <c r="A124" s="2" t="s">
        <v>259</v>
      </c>
      <c r="B124" s="7"/>
      <c r="C124" s="7"/>
      <c r="D124" s="7"/>
      <c r="E124" s="7"/>
      <c r="F124" s="8"/>
      <c r="G124" s="8"/>
      <c r="H124" s="4">
        <f>H73+H76+H81+H101+H122</f>
        <v>200825</v>
      </c>
    </row>
    <row r="125" spans="1:8" ht="14.25" customHeight="1">
      <c r="A125" s="2" t="s">
        <v>406</v>
      </c>
      <c r="B125" s="7"/>
      <c r="C125" s="7"/>
      <c r="D125" s="7"/>
      <c r="E125" s="7"/>
      <c r="F125" s="8"/>
      <c r="G125" s="8"/>
      <c r="H125" s="4">
        <v>200000</v>
      </c>
    </row>
    <row r="126" spans="1:8" ht="14.25" customHeight="1">
      <c r="A126" s="46" t="s">
        <v>86</v>
      </c>
      <c r="B126" s="47"/>
      <c r="C126" s="47"/>
      <c r="D126" s="47"/>
      <c r="E126" s="47"/>
      <c r="F126" s="48"/>
      <c r="G126" s="48"/>
      <c r="H126" s="49">
        <f>H5+H12+H16+H23+H34+H45+H60+H65+H124</f>
        <v>1024998</v>
      </c>
    </row>
    <row r="127" spans="1:8" ht="14.25" customHeight="1">
      <c r="A127" s="50" t="s">
        <v>87</v>
      </c>
      <c r="B127" s="47"/>
      <c r="C127" s="47"/>
      <c r="D127" s="47"/>
      <c r="E127" s="47"/>
      <c r="F127" s="48"/>
      <c r="G127" s="48"/>
      <c r="H127" s="49">
        <f>H6+H13+H17+H24+H35+H46+H61+H66+H125</f>
        <v>1025000</v>
      </c>
    </row>
    <row r="128" spans="1:6" ht="14.25" customHeight="1">
      <c r="A128" s="26"/>
      <c r="B128" s="26"/>
      <c r="C128" s="26"/>
      <c r="D128" s="26"/>
      <c r="E128" s="11"/>
      <c r="F128" s="27"/>
    </row>
    <row r="129" spans="1:10" ht="14.25" customHeight="1">
      <c r="A129" s="316" t="s">
        <v>61</v>
      </c>
      <c r="B129" s="330"/>
      <c r="C129" s="330"/>
      <c r="D129" s="330"/>
      <c r="E129" s="330"/>
      <c r="F129" s="330"/>
      <c r="G129" s="330"/>
      <c r="H129" s="330"/>
      <c r="I129" s="330"/>
      <c r="J129" s="330"/>
    </row>
    <row r="130" spans="1:7" ht="14.25" customHeight="1">
      <c r="A130" s="1" t="s">
        <v>62</v>
      </c>
      <c r="B130" s="1"/>
      <c r="C130" s="1"/>
      <c r="D130" s="1" t="s">
        <v>60</v>
      </c>
      <c r="E130" s="1"/>
      <c r="F130" s="1"/>
      <c r="G130" s="1" t="s">
        <v>756</v>
      </c>
    </row>
    <row r="131" spans="1:6" ht="14.25" customHeight="1">
      <c r="A131" s="26"/>
      <c r="B131" s="26"/>
      <c r="C131" s="26"/>
      <c r="D131" s="26"/>
      <c r="E131" s="11"/>
      <c r="F131" s="27"/>
    </row>
    <row r="132" spans="1:6" ht="14.25" customHeight="1">
      <c r="A132" s="26"/>
      <c r="B132" s="26"/>
      <c r="C132" s="26"/>
      <c r="D132" s="26"/>
      <c r="E132" s="11"/>
      <c r="F132" s="27"/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8"/>
      <c r="B138" s="28"/>
      <c r="C138" s="26"/>
      <c r="D138" s="11"/>
      <c r="E138" s="11"/>
      <c r="F138" s="27"/>
    </row>
    <row r="139" spans="1:6" ht="14.25" customHeight="1">
      <c r="A139" s="29"/>
      <c r="B139" s="29"/>
      <c r="C139" s="29"/>
      <c r="D139" s="29"/>
      <c r="E139" s="11"/>
      <c r="F139" s="27"/>
    </row>
    <row r="140" spans="1:6" ht="14.25" customHeight="1">
      <c r="A140" s="30"/>
      <c r="B140" s="11"/>
      <c r="C140" s="11"/>
      <c r="D140" s="11"/>
      <c r="E140" s="11"/>
      <c r="F140" s="27"/>
    </row>
  </sheetData>
  <sheetProtection/>
  <mergeCells count="24">
    <mergeCell ref="A3:H3"/>
    <mergeCell ref="A7:H7"/>
    <mergeCell ref="A78:H78"/>
    <mergeCell ref="A82:H82"/>
    <mergeCell ref="A68:H68"/>
    <mergeCell ref="A29:A31"/>
    <mergeCell ref="A1:H1"/>
    <mergeCell ref="A67:H67"/>
    <mergeCell ref="A25:H25"/>
    <mergeCell ref="A47:H47"/>
    <mergeCell ref="A26:A28"/>
    <mergeCell ref="A62:H62"/>
    <mergeCell ref="A2:H2"/>
    <mergeCell ref="A36:H36"/>
    <mergeCell ref="A14:H14"/>
    <mergeCell ref="A19:H19"/>
    <mergeCell ref="A129:J129"/>
    <mergeCell ref="A73:G73"/>
    <mergeCell ref="A103:H103"/>
    <mergeCell ref="D101:E101"/>
    <mergeCell ref="D77:E77"/>
    <mergeCell ref="D81:E81"/>
    <mergeCell ref="A74:H74"/>
    <mergeCell ref="D79:E79"/>
  </mergeCells>
  <printOptions/>
  <pageMargins left="0.75" right="0.75" top="0.5" bottom="1" header="0.5" footer="0.5"/>
  <pageSetup horizontalDpi="600" verticalDpi="600" orientation="portrait" paperSize="9" scale="76" r:id="rId1"/>
  <rowBreaks count="1" manualBreakCount="1">
    <brk id="59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9"/>
  <sheetViews>
    <sheetView zoomScale="110" zoomScaleNormal="110" zoomScalePageLayoutView="0" workbookViewId="0" topLeftCell="A1">
      <selection activeCell="C67" sqref="C67:C68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>
      <c r="A1" s="301" t="s">
        <v>260</v>
      </c>
      <c r="B1" s="301"/>
      <c r="C1" s="301"/>
      <c r="D1" s="301"/>
      <c r="E1" s="301"/>
      <c r="F1" s="301"/>
      <c r="G1" s="301"/>
      <c r="H1" s="301"/>
    </row>
    <row r="2" spans="1:8" ht="12">
      <c r="A2" s="282" t="s">
        <v>611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0.5</v>
      </c>
      <c r="E4" s="235" t="s">
        <v>796</v>
      </c>
      <c r="F4" s="68">
        <v>12</v>
      </c>
      <c r="G4" s="68" t="s">
        <v>4</v>
      </c>
      <c r="H4" s="68">
        <f>B4*D4*F4</f>
        <v>31230</v>
      </c>
    </row>
    <row r="5" spans="1:8" ht="12">
      <c r="A5" s="2" t="s">
        <v>0</v>
      </c>
      <c r="B5" s="67"/>
      <c r="C5" s="67"/>
      <c r="D5" s="67"/>
      <c r="E5" s="67"/>
      <c r="F5" s="67"/>
      <c r="G5" s="67"/>
      <c r="H5" s="84">
        <v>31230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31000</v>
      </c>
    </row>
    <row r="7" spans="1:8" ht="12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2">
      <c r="A8" s="6" t="s">
        <v>676</v>
      </c>
      <c r="B8" s="68">
        <v>200</v>
      </c>
      <c r="C8" s="68" t="s">
        <v>3</v>
      </c>
      <c r="D8" s="68">
        <v>3</v>
      </c>
      <c r="E8" s="68" t="s">
        <v>5</v>
      </c>
      <c r="F8" s="68">
        <v>3</v>
      </c>
      <c r="G8" s="68" t="s">
        <v>2</v>
      </c>
      <c r="H8" s="68">
        <f>B8*D8*F8</f>
        <v>1800</v>
      </c>
    </row>
    <row r="9" spans="1:8" ht="12">
      <c r="A9" s="6" t="s">
        <v>677</v>
      </c>
      <c r="B9" s="68">
        <v>200</v>
      </c>
      <c r="C9" s="68" t="s">
        <v>3</v>
      </c>
      <c r="D9" s="68">
        <v>4</v>
      </c>
      <c r="E9" s="68" t="s">
        <v>5</v>
      </c>
      <c r="F9" s="68">
        <v>1</v>
      </c>
      <c r="G9" s="68" t="s">
        <v>2</v>
      </c>
      <c r="H9" s="68">
        <f>B9*D9*F9</f>
        <v>800</v>
      </c>
    </row>
    <row r="10" spans="1:8" ht="24">
      <c r="A10" s="6" t="s">
        <v>679</v>
      </c>
      <c r="B10" s="68">
        <v>200</v>
      </c>
      <c r="C10" s="68" t="s">
        <v>3</v>
      </c>
      <c r="D10" s="68">
        <v>7</v>
      </c>
      <c r="E10" s="68" t="s">
        <v>5</v>
      </c>
      <c r="F10" s="68">
        <v>1</v>
      </c>
      <c r="G10" s="68" t="s">
        <v>2</v>
      </c>
      <c r="H10" s="68">
        <f>B10*D10*F10</f>
        <v>1400</v>
      </c>
    </row>
    <row r="11" spans="1:8" ht="12">
      <c r="A11" s="2" t="s">
        <v>0</v>
      </c>
      <c r="B11" s="67"/>
      <c r="C11" s="67"/>
      <c r="D11" s="67"/>
      <c r="E11" s="67"/>
      <c r="F11" s="67"/>
      <c r="G11" s="67"/>
      <c r="H11" s="84">
        <f>H8+H9+H10</f>
        <v>4000</v>
      </c>
    </row>
    <row r="12" spans="1:8" ht="12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2">
      <c r="A13" s="282" t="s">
        <v>665</v>
      </c>
      <c r="B13" s="283"/>
      <c r="C13" s="283"/>
      <c r="D13" s="283"/>
      <c r="E13" s="283"/>
      <c r="F13" s="283"/>
      <c r="G13" s="283"/>
      <c r="H13" s="308"/>
    </row>
    <row r="14" spans="1:8" ht="12">
      <c r="A14" s="6" t="s">
        <v>632</v>
      </c>
      <c r="B14" s="67"/>
      <c r="C14" s="67"/>
      <c r="D14" s="67"/>
      <c r="E14" s="67"/>
      <c r="F14" s="67"/>
      <c r="G14" s="67"/>
      <c r="H14" s="68">
        <v>9431</v>
      </c>
    </row>
    <row r="15" spans="1:8" ht="12">
      <c r="A15" s="2" t="s">
        <v>0</v>
      </c>
      <c r="B15" s="67"/>
      <c r="C15" s="67"/>
      <c r="D15" s="67"/>
      <c r="E15" s="67"/>
      <c r="F15" s="67"/>
      <c r="G15" s="67"/>
      <c r="H15" s="84">
        <v>9431</v>
      </c>
    </row>
    <row r="16" spans="1:8" ht="12">
      <c r="A16" s="2" t="s">
        <v>256</v>
      </c>
      <c r="B16" s="67"/>
      <c r="C16" s="67"/>
      <c r="D16" s="67"/>
      <c r="E16" s="67"/>
      <c r="F16" s="67"/>
      <c r="G16" s="67"/>
      <c r="H16" s="84">
        <v>9000</v>
      </c>
    </row>
    <row r="17" spans="1:8" ht="12">
      <c r="A17" s="2" t="s">
        <v>668</v>
      </c>
      <c r="B17" s="67"/>
      <c r="C17" s="67"/>
      <c r="D17" s="67"/>
      <c r="E17" s="67"/>
      <c r="F17" s="67"/>
      <c r="G17" s="67"/>
      <c r="H17" s="84">
        <f>H5+H15</f>
        <v>40661</v>
      </c>
    </row>
    <row r="18" spans="1:8" ht="12">
      <c r="A18" s="282" t="s">
        <v>424</v>
      </c>
      <c r="B18" s="283"/>
      <c r="C18" s="283"/>
      <c r="D18" s="283"/>
      <c r="E18" s="283"/>
      <c r="F18" s="283"/>
      <c r="G18" s="283"/>
      <c r="H18" s="308"/>
    </row>
    <row r="19" spans="1:8" ht="24">
      <c r="A19" s="75" t="s">
        <v>617</v>
      </c>
      <c r="B19" s="68">
        <v>100</v>
      </c>
      <c r="C19" s="68" t="s">
        <v>3</v>
      </c>
      <c r="D19" s="68">
        <v>1</v>
      </c>
      <c r="E19" s="68" t="s">
        <v>5</v>
      </c>
      <c r="F19" s="68">
        <v>1</v>
      </c>
      <c r="G19" s="68" t="s">
        <v>2</v>
      </c>
      <c r="H19" s="68">
        <f>B19</f>
        <v>100</v>
      </c>
    </row>
    <row r="20" spans="1:8" ht="24">
      <c r="A20" s="6" t="s">
        <v>686</v>
      </c>
      <c r="B20" s="68">
        <v>100</v>
      </c>
      <c r="C20" s="68" t="s">
        <v>3</v>
      </c>
      <c r="D20" s="68">
        <v>1</v>
      </c>
      <c r="E20" s="68" t="s">
        <v>5</v>
      </c>
      <c r="F20" s="68">
        <v>1</v>
      </c>
      <c r="G20" s="68" t="s">
        <v>2</v>
      </c>
      <c r="H20" s="68">
        <f>B20</f>
        <v>100</v>
      </c>
    </row>
    <row r="21" spans="1:8" ht="12">
      <c r="A21" s="2" t="s">
        <v>616</v>
      </c>
      <c r="B21" s="68"/>
      <c r="C21" s="68"/>
      <c r="D21" s="68"/>
      <c r="E21" s="68"/>
      <c r="F21" s="68"/>
      <c r="G21" s="68"/>
      <c r="H21" s="84">
        <f>H19+H20</f>
        <v>200</v>
      </c>
    </row>
    <row r="22" spans="1:8" ht="12">
      <c r="A22" s="2" t="s">
        <v>256</v>
      </c>
      <c r="B22" s="68"/>
      <c r="C22" s="68"/>
      <c r="D22" s="68"/>
      <c r="E22" s="68"/>
      <c r="F22" s="68"/>
      <c r="G22" s="68"/>
      <c r="H22" s="84">
        <v>1000</v>
      </c>
    </row>
    <row r="23" spans="1:8" s="10" customFormat="1" ht="12">
      <c r="A23" s="282" t="s">
        <v>8</v>
      </c>
      <c r="B23" s="283"/>
      <c r="C23" s="283"/>
      <c r="D23" s="283"/>
      <c r="E23" s="283"/>
      <c r="F23" s="283"/>
      <c r="G23" s="283"/>
      <c r="H23" s="308"/>
    </row>
    <row r="24" spans="1:8" s="10" customFormat="1" ht="12.75">
      <c r="A24" s="285" t="s">
        <v>9</v>
      </c>
      <c r="B24" s="8">
        <v>7.6</v>
      </c>
      <c r="C24" s="8" t="s">
        <v>10</v>
      </c>
      <c r="D24" s="69">
        <v>1450.47</v>
      </c>
      <c r="E24" s="7" t="s">
        <v>3</v>
      </c>
      <c r="F24" s="8"/>
      <c r="G24" s="8"/>
      <c r="H24" s="8">
        <f>B24*D24</f>
        <v>11023.57</v>
      </c>
    </row>
    <row r="25" spans="1:8" s="10" customFormat="1" ht="12.75">
      <c r="A25" s="286"/>
      <c r="B25" s="8">
        <v>6.2</v>
      </c>
      <c r="C25" s="8" t="s">
        <v>10</v>
      </c>
      <c r="D25" s="61">
        <v>1623.8</v>
      </c>
      <c r="E25" s="7" t="s">
        <v>3</v>
      </c>
      <c r="F25" s="8"/>
      <c r="G25" s="8"/>
      <c r="H25" s="9">
        <f>B25*D25</f>
        <v>10067.56</v>
      </c>
    </row>
    <row r="26" spans="1:8" s="10" customFormat="1" ht="12">
      <c r="A26" s="287"/>
      <c r="B26" s="3">
        <f>B24+B25</f>
        <v>13.8</v>
      </c>
      <c r="C26" s="8" t="s">
        <v>10</v>
      </c>
      <c r="D26" s="8"/>
      <c r="E26" s="7" t="s">
        <v>3</v>
      </c>
      <c r="F26" s="8"/>
      <c r="G26" s="8"/>
      <c r="H26" s="4">
        <f>H24+H25</f>
        <v>21091</v>
      </c>
    </row>
    <row r="27" spans="1:8" s="10" customFormat="1" ht="24" customHeight="1">
      <c r="A27" s="285" t="s">
        <v>11</v>
      </c>
      <c r="B27" s="69">
        <v>60</v>
      </c>
      <c r="C27" s="288" t="s">
        <v>12</v>
      </c>
      <c r="D27" s="69">
        <v>26.62</v>
      </c>
      <c r="E27" s="7" t="s">
        <v>3</v>
      </c>
      <c r="F27" s="8"/>
      <c r="G27" s="8"/>
      <c r="H27" s="8">
        <f>B27*D27</f>
        <v>1597.2</v>
      </c>
    </row>
    <row r="28" spans="1:8" s="10" customFormat="1" ht="12.75">
      <c r="A28" s="286"/>
      <c r="B28" s="73">
        <v>59.4</v>
      </c>
      <c r="C28" s="289"/>
      <c r="D28" s="72">
        <v>28.89</v>
      </c>
      <c r="E28" s="7" t="s">
        <v>3</v>
      </c>
      <c r="F28" s="8"/>
      <c r="G28" s="8"/>
      <c r="H28" s="8">
        <f>B28*D28</f>
        <v>1716.07</v>
      </c>
    </row>
    <row r="29" spans="1:8" s="10" customFormat="1" ht="12">
      <c r="A29" s="287"/>
      <c r="B29" s="3">
        <f>B27+B28</f>
        <v>119.4</v>
      </c>
      <c r="C29" s="290"/>
      <c r="D29" s="8"/>
      <c r="E29" s="7" t="s">
        <v>3</v>
      </c>
      <c r="F29" s="8"/>
      <c r="G29" s="8"/>
      <c r="H29" s="4">
        <f>H27+H28</f>
        <v>3313</v>
      </c>
    </row>
    <row r="30" spans="1:8" s="10" customFormat="1" ht="12">
      <c r="A30" s="6" t="s">
        <v>13</v>
      </c>
      <c r="B30" s="7">
        <v>1035</v>
      </c>
      <c r="C30" s="8" t="s">
        <v>14</v>
      </c>
      <c r="D30" s="8">
        <v>6.4</v>
      </c>
      <c r="E30" s="7" t="s">
        <v>3</v>
      </c>
      <c r="F30" s="8"/>
      <c r="G30" s="8"/>
      <c r="H30" s="9">
        <f>B30*D30</f>
        <v>6624</v>
      </c>
    </row>
    <row r="31" spans="1:8" s="10" customFormat="1" ht="12">
      <c r="A31" s="6" t="s">
        <v>15</v>
      </c>
      <c r="B31" s="7">
        <v>3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2929.05</v>
      </c>
    </row>
    <row r="32" spans="1:8" s="10" customFormat="1" ht="12">
      <c r="A32" s="2" t="s">
        <v>0</v>
      </c>
      <c r="B32" s="3"/>
      <c r="C32" s="3"/>
      <c r="D32" s="4"/>
      <c r="E32" s="4"/>
      <c r="F32" s="3"/>
      <c r="G32" s="3"/>
      <c r="H32" s="4">
        <f>H26+H29+H30+H31</f>
        <v>33957</v>
      </c>
    </row>
    <row r="33" spans="1:8" s="10" customFormat="1" ht="12">
      <c r="A33" s="2" t="s">
        <v>256</v>
      </c>
      <c r="B33" s="3"/>
      <c r="C33" s="3"/>
      <c r="D33" s="4"/>
      <c r="E33" s="4"/>
      <c r="F33" s="3"/>
      <c r="G33" s="3"/>
      <c r="H33" s="4">
        <v>34000</v>
      </c>
    </row>
    <row r="34" spans="1:8" s="10" customFormat="1" ht="12.75">
      <c r="A34" s="282" t="s">
        <v>58</v>
      </c>
      <c r="B34" s="284"/>
      <c r="C34" s="284"/>
      <c r="D34" s="284"/>
      <c r="E34" s="284"/>
      <c r="F34" s="284"/>
      <c r="G34" s="284"/>
      <c r="H34" s="309"/>
    </row>
    <row r="35" spans="1:8" s="10" customFormat="1" ht="12">
      <c r="A35" s="9" t="s">
        <v>16</v>
      </c>
      <c r="B35" s="81">
        <v>66</v>
      </c>
      <c r="C35" s="81" t="s">
        <v>17</v>
      </c>
      <c r="D35" s="81">
        <v>5.75</v>
      </c>
      <c r="E35" s="81" t="s">
        <v>3</v>
      </c>
      <c r="F35" s="81">
        <v>12</v>
      </c>
      <c r="G35" s="81" t="s">
        <v>4</v>
      </c>
      <c r="H35" s="125">
        <f>B35*D35*F35</f>
        <v>4554</v>
      </c>
    </row>
    <row r="36" spans="1:8" s="10" customFormat="1" ht="12">
      <c r="A36" s="9" t="s">
        <v>18</v>
      </c>
      <c r="B36" s="5"/>
      <c r="C36" s="5"/>
      <c r="D36" s="81">
        <v>1574</v>
      </c>
      <c r="E36" s="81" t="s">
        <v>3</v>
      </c>
      <c r="F36" s="81">
        <v>12</v>
      </c>
      <c r="G36" s="81" t="s">
        <v>4</v>
      </c>
      <c r="H36" s="125">
        <f>D36*F36</f>
        <v>18888</v>
      </c>
    </row>
    <row r="37" spans="1:8" s="10" customFormat="1" ht="12">
      <c r="A37" s="9" t="s">
        <v>822</v>
      </c>
      <c r="B37" s="81"/>
      <c r="C37" s="81"/>
      <c r="D37" s="81">
        <v>37070</v>
      </c>
      <c r="E37" s="81" t="s">
        <v>3</v>
      </c>
      <c r="F37" s="81"/>
      <c r="G37" s="81" t="s">
        <v>4</v>
      </c>
      <c r="H37" s="81">
        <f>5000+36000-3930</f>
        <v>37070</v>
      </c>
    </row>
    <row r="38" spans="1:8" s="10" customFormat="1" ht="12">
      <c r="A38" s="6" t="s">
        <v>645</v>
      </c>
      <c r="B38" s="81"/>
      <c r="C38" s="81"/>
      <c r="D38" s="81">
        <v>1200</v>
      </c>
      <c r="E38" s="81" t="s">
        <v>3</v>
      </c>
      <c r="F38" s="81">
        <v>12</v>
      </c>
      <c r="G38" s="81" t="s">
        <v>4</v>
      </c>
      <c r="H38" s="81">
        <f>D38*F38</f>
        <v>14400</v>
      </c>
    </row>
    <row r="39" spans="1:8" s="10" customFormat="1" ht="12">
      <c r="A39" s="2" t="s">
        <v>0</v>
      </c>
      <c r="B39" s="3"/>
      <c r="C39" s="3"/>
      <c r="D39" s="4"/>
      <c r="E39" s="4"/>
      <c r="F39" s="3"/>
      <c r="G39" s="3"/>
      <c r="H39" s="4">
        <f>SUM(H35:H38)</f>
        <v>74912</v>
      </c>
    </row>
    <row r="40" spans="1:8" s="10" customFormat="1" ht="12.75">
      <c r="A40" s="2" t="s">
        <v>256</v>
      </c>
      <c r="B40" s="59"/>
      <c r="C40" s="59"/>
      <c r="D40" s="59"/>
      <c r="E40" s="59"/>
      <c r="F40" s="59"/>
      <c r="G40" s="59"/>
      <c r="H40" s="78">
        <v>75000</v>
      </c>
    </row>
    <row r="41" spans="1:8" s="10" customFormat="1" ht="12.75">
      <c r="A41" s="379" t="s">
        <v>59</v>
      </c>
      <c r="B41" s="380"/>
      <c r="C41" s="380"/>
      <c r="D41" s="380"/>
      <c r="E41" s="380"/>
      <c r="F41" s="381"/>
      <c r="G41" s="381"/>
      <c r="H41" s="382"/>
    </row>
    <row r="42" spans="1:8" s="10" customFormat="1" ht="24">
      <c r="A42" s="6" t="s">
        <v>36</v>
      </c>
      <c r="B42" s="7">
        <v>20</v>
      </c>
      <c r="C42" s="7" t="s">
        <v>2</v>
      </c>
      <c r="D42" s="9">
        <v>100</v>
      </c>
      <c r="E42" s="9" t="s">
        <v>63</v>
      </c>
      <c r="F42" s="7"/>
      <c r="G42" s="7"/>
      <c r="H42" s="9">
        <f>B42*D42</f>
        <v>2000</v>
      </c>
    </row>
    <row r="43" spans="1:8" s="10" customFormat="1" ht="12">
      <c r="A43" s="6" t="s">
        <v>35</v>
      </c>
      <c r="B43" s="7">
        <v>2</v>
      </c>
      <c r="C43" s="7" t="s">
        <v>2</v>
      </c>
      <c r="D43" s="7">
        <v>350</v>
      </c>
      <c r="E43" s="8" t="s">
        <v>3</v>
      </c>
      <c r="F43" s="8"/>
      <c r="G43" s="8"/>
      <c r="H43" s="9">
        <f>B43*D43</f>
        <v>700</v>
      </c>
    </row>
    <row r="44" spans="1:8" s="10" customFormat="1" ht="24">
      <c r="A44" s="6" t="s">
        <v>73</v>
      </c>
      <c r="B44" s="7"/>
      <c r="C44" s="7"/>
      <c r="D44" s="7"/>
      <c r="E44" s="8"/>
      <c r="F44" s="8"/>
      <c r="G44" s="8"/>
      <c r="H44" s="9">
        <v>11000</v>
      </c>
    </row>
    <row r="45" spans="1:8" s="10" customFormat="1" ht="12">
      <c r="A45" s="6" t="s">
        <v>625</v>
      </c>
      <c r="B45" s="7">
        <v>1</v>
      </c>
      <c r="C45" s="7" t="s">
        <v>2</v>
      </c>
      <c r="D45" s="7">
        <v>1000</v>
      </c>
      <c r="E45" s="8" t="s">
        <v>3</v>
      </c>
      <c r="F45" s="8"/>
      <c r="G45" s="8"/>
      <c r="H45" s="9">
        <f>B45*D45</f>
        <v>1000</v>
      </c>
    </row>
    <row r="46" spans="1:8" ht="24">
      <c r="A46" s="6" t="s">
        <v>626</v>
      </c>
      <c r="B46" s="7">
        <v>1</v>
      </c>
      <c r="C46" s="8" t="s">
        <v>2</v>
      </c>
      <c r="D46" s="7">
        <v>500</v>
      </c>
      <c r="E46" s="8" t="s">
        <v>3</v>
      </c>
      <c r="F46" s="8"/>
      <c r="G46" s="8"/>
      <c r="H46" s="9">
        <f>B46*D46</f>
        <v>500</v>
      </c>
    </row>
    <row r="47" spans="1:8" ht="12">
      <c r="A47" s="6" t="s">
        <v>628</v>
      </c>
      <c r="B47" s="7">
        <v>3</v>
      </c>
      <c r="C47" s="8" t="s">
        <v>2</v>
      </c>
      <c r="D47" s="7">
        <v>1000</v>
      </c>
      <c r="E47" s="8" t="s">
        <v>3</v>
      </c>
      <c r="F47" s="8"/>
      <c r="G47" s="8"/>
      <c r="H47" s="9">
        <f>B47*D47</f>
        <v>3000</v>
      </c>
    </row>
    <row r="48" spans="1:8" ht="24">
      <c r="A48" s="6" t="s">
        <v>720</v>
      </c>
      <c r="B48" s="7">
        <v>1</v>
      </c>
      <c r="C48" s="8" t="s">
        <v>2</v>
      </c>
      <c r="D48" s="7">
        <v>2700</v>
      </c>
      <c r="E48" s="8" t="s">
        <v>3</v>
      </c>
      <c r="F48" s="8"/>
      <c r="G48" s="8"/>
      <c r="H48" s="9">
        <f>B48*D48</f>
        <v>2700</v>
      </c>
    </row>
    <row r="49" spans="1:8" ht="12">
      <c r="A49" s="2" t="s">
        <v>0</v>
      </c>
      <c r="B49" s="3"/>
      <c r="C49" s="3"/>
      <c r="D49" s="4"/>
      <c r="E49" s="4"/>
      <c r="F49" s="3"/>
      <c r="G49" s="3"/>
      <c r="H49" s="4">
        <f>SUM(H42:H48)</f>
        <v>20900</v>
      </c>
    </row>
    <row r="50" spans="1:8" s="10" customFormat="1" ht="12">
      <c r="A50" s="2" t="s">
        <v>256</v>
      </c>
      <c r="B50" s="67"/>
      <c r="C50" s="67"/>
      <c r="D50" s="67"/>
      <c r="E50" s="67"/>
      <c r="F50" s="67"/>
      <c r="G50" s="67"/>
      <c r="H50" s="84">
        <v>21000</v>
      </c>
    </row>
    <row r="51" spans="1:8" ht="12.75">
      <c r="A51" s="282" t="s">
        <v>19</v>
      </c>
      <c r="B51" s="383"/>
      <c r="C51" s="383"/>
      <c r="D51" s="383"/>
      <c r="E51" s="383"/>
      <c r="F51" s="383"/>
      <c r="G51" s="383"/>
      <c r="H51" s="384"/>
    </row>
    <row r="52" spans="1:8" ht="24" customHeight="1">
      <c r="A52" s="6" t="s">
        <v>257</v>
      </c>
      <c r="B52" s="8">
        <v>4</v>
      </c>
      <c r="C52" s="7" t="s">
        <v>20</v>
      </c>
      <c r="D52" s="4"/>
      <c r="E52" s="4"/>
      <c r="F52" s="8">
        <v>140</v>
      </c>
      <c r="G52" s="8" t="s">
        <v>3</v>
      </c>
      <c r="H52" s="130">
        <f>B52*F52</f>
        <v>560</v>
      </c>
    </row>
    <row r="53" spans="1:8" ht="12.75" customHeight="1">
      <c r="A53" s="2" t="s">
        <v>0</v>
      </c>
      <c r="B53" s="4"/>
      <c r="C53" s="4"/>
      <c r="D53" s="4"/>
      <c r="E53" s="4"/>
      <c r="F53" s="3"/>
      <c r="G53" s="3"/>
      <c r="H53" s="130">
        <f>H52</f>
        <v>560</v>
      </c>
    </row>
    <row r="54" spans="1:8" ht="12">
      <c r="A54" s="2" t="s">
        <v>256</v>
      </c>
      <c r="B54" s="95"/>
      <c r="C54" s="95"/>
      <c r="D54" s="95"/>
      <c r="E54" s="95"/>
      <c r="F54" s="95"/>
      <c r="G54" s="95"/>
      <c r="H54" s="78">
        <v>1000</v>
      </c>
    </row>
    <row r="55" spans="1:8" ht="12.75" customHeight="1">
      <c r="A55" s="1"/>
      <c r="B55" s="109" t="s">
        <v>21</v>
      </c>
      <c r="C55" s="31"/>
      <c r="D55" s="31"/>
      <c r="E55" s="31"/>
      <c r="F55" s="31"/>
      <c r="G55" s="31"/>
      <c r="H55" s="112"/>
    </row>
    <row r="56" spans="1:8" ht="13.5" customHeight="1">
      <c r="A56" s="297" t="s">
        <v>22</v>
      </c>
      <c r="B56" s="381"/>
      <c r="C56" s="381"/>
      <c r="D56" s="381"/>
      <c r="E56" s="381"/>
      <c r="F56" s="381"/>
      <c r="G56" s="381"/>
      <c r="H56" s="382"/>
    </row>
    <row r="57" spans="1:8" ht="13.5" customHeight="1">
      <c r="A57" s="2" t="s">
        <v>38</v>
      </c>
      <c r="B57" s="7"/>
      <c r="C57" s="7"/>
      <c r="D57" s="15"/>
      <c r="E57" s="12"/>
      <c r="F57" s="16"/>
      <c r="G57" s="8"/>
      <c r="H57" s="7"/>
    </row>
    <row r="58" spans="1:8" ht="13.5" customHeight="1">
      <c r="A58" s="6" t="s">
        <v>75</v>
      </c>
      <c r="B58" s="7">
        <v>8</v>
      </c>
      <c r="C58" s="7" t="s">
        <v>2</v>
      </c>
      <c r="D58" s="15">
        <v>153</v>
      </c>
      <c r="E58" s="12" t="s">
        <v>77</v>
      </c>
      <c r="F58" s="16">
        <v>5.45</v>
      </c>
      <c r="G58" s="8" t="s">
        <v>3</v>
      </c>
      <c r="H58" s="7">
        <f>B58*D58*F58</f>
        <v>6671</v>
      </c>
    </row>
    <row r="59" spans="1:8" ht="12.75" customHeight="1">
      <c r="A59" s="17" t="s">
        <v>81</v>
      </c>
      <c r="B59" s="7">
        <v>6</v>
      </c>
      <c r="C59" s="7" t="s">
        <v>2</v>
      </c>
      <c r="D59" s="15">
        <v>153</v>
      </c>
      <c r="E59" s="12" t="s">
        <v>23</v>
      </c>
      <c r="F59" s="16">
        <v>17</v>
      </c>
      <c r="G59" s="8" t="s">
        <v>3</v>
      </c>
      <c r="H59" s="9">
        <f>B59*D59*F59</f>
        <v>15606</v>
      </c>
    </row>
    <row r="60" spans="1:8" ht="12.75" customHeight="1">
      <c r="A60" s="17" t="s">
        <v>739</v>
      </c>
      <c r="B60" s="32">
        <v>3</v>
      </c>
      <c r="C60" s="7" t="s">
        <v>2</v>
      </c>
      <c r="D60" s="32">
        <v>68</v>
      </c>
      <c r="E60" s="12" t="s">
        <v>23</v>
      </c>
      <c r="F60" s="16">
        <v>17</v>
      </c>
      <c r="G60" s="8" t="s">
        <v>3</v>
      </c>
      <c r="H60" s="9">
        <f>B60*D60*F60</f>
        <v>3468</v>
      </c>
    </row>
    <row r="61" spans="1:8" ht="12.75" customHeight="1">
      <c r="A61" s="2" t="s">
        <v>41</v>
      </c>
      <c r="B61" s="97"/>
      <c r="C61" s="97"/>
      <c r="D61" s="97"/>
      <c r="E61" s="97"/>
      <c r="F61" s="97"/>
      <c r="G61" s="97"/>
      <c r="H61" s="4">
        <f>SUM(H58:H60)</f>
        <v>25745</v>
      </c>
    </row>
    <row r="62" spans="1:8" ht="15" customHeight="1">
      <c r="A62" s="297" t="s">
        <v>43</v>
      </c>
      <c r="B62" s="380"/>
      <c r="C62" s="380"/>
      <c r="D62" s="380"/>
      <c r="E62" s="380"/>
      <c r="F62" s="380"/>
      <c r="G62" s="380"/>
      <c r="H62" s="385"/>
    </row>
    <row r="63" spans="1:8" ht="12.75" customHeight="1">
      <c r="A63" s="1" t="s">
        <v>45</v>
      </c>
      <c r="B63" s="32">
        <v>8</v>
      </c>
      <c r="C63" s="33" t="s">
        <v>2</v>
      </c>
      <c r="D63" s="32">
        <v>0.07</v>
      </c>
      <c r="E63" s="33" t="s">
        <v>44</v>
      </c>
      <c r="F63" s="32">
        <v>120</v>
      </c>
      <c r="G63" s="8" t="s">
        <v>5</v>
      </c>
      <c r="H63" s="8">
        <f>B63*D63*F63</f>
        <v>67.2</v>
      </c>
    </row>
    <row r="64" spans="1:8" ht="12.75" customHeight="1">
      <c r="A64" s="2" t="s">
        <v>50</v>
      </c>
      <c r="B64" s="34">
        <f>H63</f>
        <v>67.2</v>
      </c>
      <c r="C64" s="33" t="s">
        <v>44</v>
      </c>
      <c r="D64" s="34">
        <v>2.5</v>
      </c>
      <c r="E64" s="33" t="s">
        <v>44</v>
      </c>
      <c r="F64" s="34">
        <v>4.5</v>
      </c>
      <c r="G64" s="8" t="s">
        <v>3</v>
      </c>
      <c r="H64" s="4">
        <f>B64/D64*F64</f>
        <v>121</v>
      </c>
    </row>
    <row r="65" spans="1:8" ht="12" customHeight="1">
      <c r="A65" s="386" t="s">
        <v>30</v>
      </c>
      <c r="B65" s="380"/>
      <c r="C65" s="380"/>
      <c r="D65" s="380"/>
      <c r="E65" s="380"/>
      <c r="F65" s="380"/>
      <c r="G65" s="380"/>
      <c r="H65" s="385"/>
    </row>
    <row r="66" spans="1:8" ht="12" customHeight="1">
      <c r="A66" s="6" t="s">
        <v>200</v>
      </c>
      <c r="B66" s="32">
        <v>2</v>
      </c>
      <c r="C66" s="33" t="s">
        <v>6</v>
      </c>
      <c r="D66" s="32">
        <v>9</v>
      </c>
      <c r="E66" s="33" t="s">
        <v>4</v>
      </c>
      <c r="F66" s="32">
        <v>24</v>
      </c>
      <c r="G66" s="33" t="s">
        <v>3</v>
      </c>
      <c r="H66" s="32">
        <f>B66*D66*F66</f>
        <v>432</v>
      </c>
    </row>
    <row r="67" spans="1:8" ht="12" customHeight="1">
      <c r="A67" s="6" t="s">
        <v>125</v>
      </c>
      <c r="B67" s="32">
        <v>2</v>
      </c>
      <c r="C67" s="33" t="s">
        <v>6</v>
      </c>
      <c r="D67" s="32">
        <v>6</v>
      </c>
      <c r="E67" s="33" t="s">
        <v>4</v>
      </c>
      <c r="F67" s="32">
        <v>28</v>
      </c>
      <c r="G67" s="33" t="s">
        <v>3</v>
      </c>
      <c r="H67" s="32">
        <f>B67*D67*F67</f>
        <v>336</v>
      </c>
    </row>
    <row r="68" spans="1:8" ht="12" customHeight="1">
      <c r="A68" s="6" t="s">
        <v>126</v>
      </c>
      <c r="B68" s="32">
        <v>30</v>
      </c>
      <c r="C68" s="33" t="s">
        <v>6</v>
      </c>
      <c r="D68" s="32"/>
      <c r="E68" s="33"/>
      <c r="F68" s="32">
        <v>38</v>
      </c>
      <c r="G68" s="33" t="s">
        <v>3</v>
      </c>
      <c r="H68" s="32">
        <f>B68*F68</f>
        <v>1140</v>
      </c>
    </row>
    <row r="69" spans="1:8" ht="12" customHeight="1">
      <c r="A69" s="6" t="s">
        <v>104</v>
      </c>
      <c r="B69" s="32">
        <v>2</v>
      </c>
      <c r="C69" s="33" t="s">
        <v>46</v>
      </c>
      <c r="D69" s="32"/>
      <c r="E69" s="33"/>
      <c r="F69" s="32">
        <v>506</v>
      </c>
      <c r="G69" s="33" t="s">
        <v>3</v>
      </c>
      <c r="H69" s="32">
        <f>B69*F69</f>
        <v>1012</v>
      </c>
    </row>
    <row r="70" spans="1:8" ht="12" customHeight="1">
      <c r="A70" s="6" t="s">
        <v>107</v>
      </c>
      <c r="B70" s="32">
        <v>1</v>
      </c>
      <c r="C70" s="33" t="s">
        <v>6</v>
      </c>
      <c r="D70" s="32"/>
      <c r="E70" s="33"/>
      <c r="F70" s="32">
        <v>387</v>
      </c>
      <c r="G70" s="33" t="s">
        <v>3</v>
      </c>
      <c r="H70" s="32">
        <f>B70*F70</f>
        <v>387</v>
      </c>
    </row>
    <row r="71" spans="1:8" ht="12" customHeight="1">
      <c r="A71" s="6" t="s">
        <v>47</v>
      </c>
      <c r="B71" s="32">
        <v>2</v>
      </c>
      <c r="C71" s="33" t="s">
        <v>6</v>
      </c>
      <c r="D71" s="32"/>
      <c r="E71" s="33"/>
      <c r="F71" s="32">
        <v>120</v>
      </c>
      <c r="G71" s="33" t="s">
        <v>3</v>
      </c>
      <c r="H71" s="32">
        <f>B71*F71</f>
        <v>240</v>
      </c>
    </row>
    <row r="72" spans="1:8" ht="12" customHeight="1">
      <c r="A72" s="6" t="s">
        <v>97</v>
      </c>
      <c r="B72" s="32">
        <v>1</v>
      </c>
      <c r="C72" s="33" t="s">
        <v>6</v>
      </c>
      <c r="D72" s="32"/>
      <c r="E72" s="33"/>
      <c r="F72" s="32">
        <v>65</v>
      </c>
      <c r="G72" s="33" t="s">
        <v>3</v>
      </c>
      <c r="H72" s="32">
        <f>B72*F72</f>
        <v>65</v>
      </c>
    </row>
    <row r="73" spans="1:8" ht="12" customHeight="1">
      <c r="A73" s="6" t="s">
        <v>129</v>
      </c>
      <c r="B73" s="32">
        <v>2</v>
      </c>
      <c r="C73" s="33" t="s">
        <v>6</v>
      </c>
      <c r="D73" s="32">
        <v>9</v>
      </c>
      <c r="E73" s="33" t="s">
        <v>4</v>
      </c>
      <c r="F73" s="32">
        <v>9</v>
      </c>
      <c r="G73" s="33" t="s">
        <v>3</v>
      </c>
      <c r="H73" s="32">
        <f>B73*D73*F73</f>
        <v>162</v>
      </c>
    </row>
    <row r="74" spans="1:8" ht="12" customHeight="1">
      <c r="A74" s="6" t="s">
        <v>100</v>
      </c>
      <c r="B74" s="32">
        <v>4</v>
      </c>
      <c r="C74" s="33" t="s">
        <v>6</v>
      </c>
      <c r="D74" s="32"/>
      <c r="E74" s="33"/>
      <c r="F74" s="32">
        <v>19.5</v>
      </c>
      <c r="G74" s="33" t="s">
        <v>3</v>
      </c>
      <c r="H74" s="32">
        <f aca="true" t="shared" si="0" ref="H74:H80">B74*F74</f>
        <v>78</v>
      </c>
    </row>
    <row r="75" spans="1:8" ht="12" customHeight="1">
      <c r="A75" s="6" t="s">
        <v>159</v>
      </c>
      <c r="B75" s="32">
        <v>2</v>
      </c>
      <c r="C75" s="33" t="s">
        <v>6</v>
      </c>
      <c r="D75" s="32"/>
      <c r="E75" s="33"/>
      <c r="F75" s="32">
        <v>53</v>
      </c>
      <c r="G75" s="33" t="s">
        <v>3</v>
      </c>
      <c r="H75" s="32">
        <f t="shared" si="0"/>
        <v>106</v>
      </c>
    </row>
    <row r="76" spans="1:8" ht="12" customHeight="1">
      <c r="A76" s="6" t="s">
        <v>158</v>
      </c>
      <c r="B76" s="32">
        <v>10</v>
      </c>
      <c r="C76" s="33" t="s">
        <v>6</v>
      </c>
      <c r="D76" s="32"/>
      <c r="E76" s="33"/>
      <c r="F76" s="32">
        <v>30</v>
      </c>
      <c r="G76" s="33" t="s">
        <v>3</v>
      </c>
      <c r="H76" s="32">
        <f t="shared" si="0"/>
        <v>300</v>
      </c>
    </row>
    <row r="77" spans="1:8" ht="12" customHeight="1">
      <c r="A77" s="6" t="s">
        <v>98</v>
      </c>
      <c r="B77" s="32">
        <v>6</v>
      </c>
      <c r="C77" s="33" t="s">
        <v>6</v>
      </c>
      <c r="D77" s="32"/>
      <c r="E77" s="33"/>
      <c r="F77" s="32">
        <v>35</v>
      </c>
      <c r="G77" s="33" t="s">
        <v>3</v>
      </c>
      <c r="H77" s="32">
        <f t="shared" si="0"/>
        <v>210</v>
      </c>
    </row>
    <row r="78" spans="1:8" ht="12" customHeight="1">
      <c r="A78" s="6" t="s">
        <v>261</v>
      </c>
      <c r="B78" s="32">
        <v>23</v>
      </c>
      <c r="C78" s="33" t="s">
        <v>6</v>
      </c>
      <c r="D78" s="32"/>
      <c r="E78" s="33"/>
      <c r="F78" s="32">
        <v>28</v>
      </c>
      <c r="G78" s="33" t="s">
        <v>3</v>
      </c>
      <c r="H78" s="32">
        <f t="shared" si="0"/>
        <v>644</v>
      </c>
    </row>
    <row r="79" spans="1:8" ht="12" customHeight="1">
      <c r="A79" s="6" t="s">
        <v>94</v>
      </c>
      <c r="B79" s="32">
        <v>7</v>
      </c>
      <c r="C79" s="33" t="s">
        <v>6</v>
      </c>
      <c r="D79" s="32"/>
      <c r="E79" s="33"/>
      <c r="F79" s="32">
        <v>550</v>
      </c>
      <c r="G79" s="33" t="s">
        <v>3</v>
      </c>
      <c r="H79" s="32">
        <f t="shared" si="0"/>
        <v>3850</v>
      </c>
    </row>
    <row r="80" spans="1:8" ht="12" customHeight="1">
      <c r="A80" s="6" t="s">
        <v>203</v>
      </c>
      <c r="B80" s="32">
        <v>24</v>
      </c>
      <c r="C80" s="33" t="s">
        <v>6</v>
      </c>
      <c r="D80" s="32"/>
      <c r="E80" s="33"/>
      <c r="F80" s="32">
        <v>20</v>
      </c>
      <c r="G80" s="33" t="s">
        <v>3</v>
      </c>
      <c r="H80" s="32">
        <f t="shared" si="0"/>
        <v>480</v>
      </c>
    </row>
    <row r="81" spans="1:8" ht="12" customHeight="1">
      <c r="A81" s="2" t="s">
        <v>30</v>
      </c>
      <c r="B81" s="7"/>
      <c r="C81" s="7"/>
      <c r="D81" s="303"/>
      <c r="E81" s="304"/>
      <c r="F81" s="8"/>
      <c r="G81" s="8"/>
      <c r="H81" s="5">
        <f>SUM(H66:H80)</f>
        <v>9442</v>
      </c>
    </row>
    <row r="82" spans="1:8" ht="12" customHeight="1">
      <c r="A82" s="80" t="s">
        <v>742</v>
      </c>
      <c r="B82" s="59"/>
      <c r="C82" s="59"/>
      <c r="D82" s="59"/>
      <c r="E82" s="59"/>
      <c r="F82" s="59"/>
      <c r="G82" s="59"/>
      <c r="H82" s="78">
        <v>6000</v>
      </c>
    </row>
    <row r="83" spans="1:8" ht="12" customHeight="1">
      <c r="A83" s="297" t="s">
        <v>31</v>
      </c>
      <c r="B83" s="381"/>
      <c r="C83" s="381"/>
      <c r="D83" s="381"/>
      <c r="E83" s="381"/>
      <c r="F83" s="381"/>
      <c r="G83" s="381"/>
      <c r="H83" s="382"/>
    </row>
    <row r="84" spans="1:8" ht="12" customHeight="1">
      <c r="A84" s="6" t="s">
        <v>748</v>
      </c>
      <c r="B84" s="60">
        <v>7</v>
      </c>
      <c r="C84" s="62" t="s">
        <v>110</v>
      </c>
      <c r="D84" s="60"/>
      <c r="E84" s="59"/>
      <c r="F84" s="60">
        <v>295</v>
      </c>
      <c r="G84" s="59" t="s">
        <v>3</v>
      </c>
      <c r="H84" s="60">
        <f>B84*F84</f>
        <v>2065</v>
      </c>
    </row>
    <row r="85" spans="1:8" ht="12" customHeight="1">
      <c r="A85" s="6" t="s">
        <v>262</v>
      </c>
      <c r="B85" s="32">
        <v>7</v>
      </c>
      <c r="C85" s="33" t="s">
        <v>110</v>
      </c>
      <c r="D85" s="32"/>
      <c r="E85" s="33"/>
      <c r="F85" s="32">
        <v>290</v>
      </c>
      <c r="G85" s="59" t="s">
        <v>3</v>
      </c>
      <c r="H85" s="60">
        <f aca="true" t="shared" si="1" ref="H85:H94">B85*F85</f>
        <v>2030</v>
      </c>
    </row>
    <row r="86" spans="1:8" ht="12" customHeight="1">
      <c r="A86" s="6" t="s">
        <v>185</v>
      </c>
      <c r="B86" s="32">
        <v>5</v>
      </c>
      <c r="C86" s="33" t="s">
        <v>110</v>
      </c>
      <c r="D86" s="32"/>
      <c r="E86" s="33"/>
      <c r="F86" s="32">
        <v>285</v>
      </c>
      <c r="G86" s="59" t="s">
        <v>3</v>
      </c>
      <c r="H86" s="60">
        <f t="shared" si="1"/>
        <v>1425</v>
      </c>
    </row>
    <row r="87" spans="1:8" ht="12" customHeight="1">
      <c r="A87" s="6" t="s">
        <v>263</v>
      </c>
      <c r="B87" s="32">
        <v>3</v>
      </c>
      <c r="C87" s="33" t="s">
        <v>6</v>
      </c>
      <c r="D87" s="32"/>
      <c r="E87" s="33"/>
      <c r="F87" s="32">
        <v>250</v>
      </c>
      <c r="G87" s="59" t="s">
        <v>3</v>
      </c>
      <c r="H87" s="60">
        <f t="shared" si="1"/>
        <v>750</v>
      </c>
    </row>
    <row r="88" spans="1:8" ht="12" customHeight="1">
      <c r="A88" s="6" t="s">
        <v>142</v>
      </c>
      <c r="B88" s="32">
        <v>1</v>
      </c>
      <c r="C88" s="33" t="s">
        <v>6</v>
      </c>
      <c r="D88" s="32"/>
      <c r="E88" s="33"/>
      <c r="F88" s="32">
        <v>20</v>
      </c>
      <c r="G88" s="59" t="s">
        <v>3</v>
      </c>
      <c r="H88" s="60">
        <f t="shared" si="1"/>
        <v>20</v>
      </c>
    </row>
    <row r="89" spans="1:8" ht="12" customHeight="1">
      <c r="A89" s="6" t="s">
        <v>264</v>
      </c>
      <c r="B89" s="32">
        <v>3</v>
      </c>
      <c r="C89" s="33" t="s">
        <v>6</v>
      </c>
      <c r="D89" s="32"/>
      <c r="E89" s="33"/>
      <c r="F89" s="32">
        <v>125</v>
      </c>
      <c r="G89" s="59" t="s">
        <v>3</v>
      </c>
      <c r="H89" s="60">
        <f t="shared" si="1"/>
        <v>375</v>
      </c>
    </row>
    <row r="90" spans="1:8" ht="12" customHeight="1">
      <c r="A90" s="6" t="s">
        <v>116</v>
      </c>
      <c r="B90" s="32">
        <v>5</v>
      </c>
      <c r="C90" s="33" t="s">
        <v>6</v>
      </c>
      <c r="D90" s="32"/>
      <c r="E90" s="33"/>
      <c r="F90" s="32">
        <v>45</v>
      </c>
      <c r="G90" s="59" t="s">
        <v>3</v>
      </c>
      <c r="H90" s="60">
        <f t="shared" si="1"/>
        <v>225</v>
      </c>
    </row>
    <row r="91" spans="1:8" ht="12" customHeight="1">
      <c r="A91" s="6" t="s">
        <v>120</v>
      </c>
      <c r="B91" s="32">
        <v>4</v>
      </c>
      <c r="C91" s="33" t="s">
        <v>6</v>
      </c>
      <c r="D91" s="32"/>
      <c r="E91" s="33"/>
      <c r="F91" s="32">
        <v>31</v>
      </c>
      <c r="G91" s="59" t="s">
        <v>3</v>
      </c>
      <c r="H91" s="60">
        <f t="shared" si="1"/>
        <v>124</v>
      </c>
    </row>
    <row r="92" spans="1:8" ht="12" customHeight="1">
      <c r="A92" s="6" t="s">
        <v>264</v>
      </c>
      <c r="B92" s="32">
        <v>2</v>
      </c>
      <c r="C92" s="33"/>
      <c r="D92" s="32"/>
      <c r="E92" s="33"/>
      <c r="F92" s="32">
        <v>30</v>
      </c>
      <c r="G92" s="33" t="s">
        <v>63</v>
      </c>
      <c r="H92" s="32">
        <f t="shared" si="1"/>
        <v>60</v>
      </c>
    </row>
    <row r="93" spans="1:8" ht="12" customHeight="1">
      <c r="A93" s="6" t="s">
        <v>116</v>
      </c>
      <c r="B93" s="32">
        <v>3</v>
      </c>
      <c r="C93" s="33" t="s">
        <v>152</v>
      </c>
      <c r="D93" s="32"/>
      <c r="E93" s="33"/>
      <c r="F93" s="32">
        <v>250</v>
      </c>
      <c r="G93" s="33" t="s">
        <v>63</v>
      </c>
      <c r="H93" s="32">
        <f t="shared" si="1"/>
        <v>750</v>
      </c>
    </row>
    <row r="94" spans="1:8" ht="12" customHeight="1">
      <c r="A94" s="6" t="s">
        <v>189</v>
      </c>
      <c r="B94" s="32">
        <v>4</v>
      </c>
      <c r="C94" s="33" t="s">
        <v>110</v>
      </c>
      <c r="D94" s="32"/>
      <c r="E94" s="33"/>
      <c r="F94" s="32">
        <v>200</v>
      </c>
      <c r="G94" s="33" t="s">
        <v>3</v>
      </c>
      <c r="H94" s="32">
        <f t="shared" si="1"/>
        <v>800</v>
      </c>
    </row>
    <row r="95" spans="1:8" ht="12" customHeight="1">
      <c r="A95" s="6" t="s">
        <v>121</v>
      </c>
      <c r="B95" s="32">
        <v>9</v>
      </c>
      <c r="C95" s="33" t="s">
        <v>6</v>
      </c>
      <c r="D95" s="32"/>
      <c r="E95" s="33"/>
      <c r="F95" s="32">
        <v>210</v>
      </c>
      <c r="G95" s="33" t="s">
        <v>3</v>
      </c>
      <c r="H95" s="32">
        <f>B95*F95</f>
        <v>1890</v>
      </c>
    </row>
    <row r="96" spans="1:8" ht="12" customHeight="1">
      <c r="A96" s="2" t="s">
        <v>31</v>
      </c>
      <c r="B96" s="7"/>
      <c r="C96" s="7"/>
      <c r="D96" s="302"/>
      <c r="E96" s="302"/>
      <c r="F96" s="8"/>
      <c r="G96" s="8"/>
      <c r="H96" s="5">
        <f>SUM(H84:H95)</f>
        <v>10514</v>
      </c>
    </row>
    <row r="97" spans="1:8" ht="12" customHeight="1">
      <c r="A97" s="2" t="s">
        <v>749</v>
      </c>
      <c r="B97" s="7"/>
      <c r="C97" s="7"/>
      <c r="D97" s="40"/>
      <c r="E97" s="40"/>
      <c r="F97" s="8"/>
      <c r="G97" s="8"/>
      <c r="H97" s="5">
        <f>5800+6015</f>
        <v>11815</v>
      </c>
    </row>
    <row r="98" spans="1:8" ht="12" customHeight="1">
      <c r="A98" s="2" t="s">
        <v>259</v>
      </c>
      <c r="B98" s="7"/>
      <c r="C98" s="7"/>
      <c r="D98" s="7"/>
      <c r="E98" s="7"/>
      <c r="F98" s="8"/>
      <c r="G98" s="8"/>
      <c r="H98" s="4">
        <f>H61+H64+H81+H96</f>
        <v>45822</v>
      </c>
    </row>
    <row r="99" spans="1:8" ht="12" customHeight="1">
      <c r="A99" s="2" t="s">
        <v>425</v>
      </c>
      <c r="B99" s="47"/>
      <c r="C99" s="47"/>
      <c r="D99" s="47"/>
      <c r="E99" s="47"/>
      <c r="F99" s="48"/>
      <c r="G99" s="48"/>
      <c r="H99" s="4">
        <v>45800</v>
      </c>
    </row>
    <row r="100" spans="1:8" ht="12">
      <c r="A100" s="46" t="s">
        <v>86</v>
      </c>
      <c r="B100" s="47"/>
      <c r="C100" s="47"/>
      <c r="D100" s="47"/>
      <c r="E100" s="47"/>
      <c r="F100" s="48"/>
      <c r="G100" s="48"/>
      <c r="H100" s="49">
        <f>H5+H11+H15+H21+H32+H39+H49+H53+H98</f>
        <v>221012</v>
      </c>
    </row>
    <row r="101" spans="1:10" ht="12.75" customHeight="1">
      <c r="A101" s="50" t="s">
        <v>87</v>
      </c>
      <c r="B101" s="12"/>
      <c r="C101" s="12"/>
      <c r="D101" s="12"/>
      <c r="E101" s="12"/>
      <c r="F101" s="12"/>
      <c r="G101" s="12"/>
      <c r="H101" s="190">
        <f>H6+H12+H16+H22+H33+H40+H50+H54+H99</f>
        <v>221800</v>
      </c>
      <c r="I101" s="36"/>
      <c r="J101" s="36"/>
    </row>
    <row r="102" spans="1:10" ht="12.75" customHeight="1">
      <c r="A102" s="51"/>
      <c r="B102" s="132"/>
      <c r="C102" s="132"/>
      <c r="D102" s="132"/>
      <c r="E102" s="132"/>
      <c r="F102" s="132"/>
      <c r="G102" s="132"/>
      <c r="H102" s="132"/>
      <c r="I102" s="36"/>
      <c r="J102" s="36"/>
    </row>
    <row r="103" spans="1:10" ht="12.75" customHeight="1">
      <c r="A103" s="51"/>
      <c r="B103" s="132"/>
      <c r="C103" s="132"/>
      <c r="D103" s="132"/>
      <c r="E103" s="132"/>
      <c r="F103" s="132"/>
      <c r="G103" s="132"/>
      <c r="H103" s="132"/>
      <c r="I103" s="36"/>
      <c r="J103" s="36"/>
    </row>
    <row r="104" spans="1:7" ht="12">
      <c r="A104" s="21" t="s">
        <v>61</v>
      </c>
      <c r="B104" s="1"/>
      <c r="C104" s="1"/>
      <c r="D104" s="1" t="s">
        <v>759</v>
      </c>
      <c r="E104" s="1"/>
      <c r="F104" s="1"/>
      <c r="G104" s="1"/>
    </row>
    <row r="105" spans="1:6" ht="12.75">
      <c r="A105" s="1" t="s">
        <v>62</v>
      </c>
      <c r="B105" s="26"/>
      <c r="C105" s="26"/>
      <c r="D105" s="26"/>
      <c r="E105" s="11"/>
      <c r="F105" s="27" t="s">
        <v>756</v>
      </c>
    </row>
    <row r="106" spans="1:6" ht="12.75">
      <c r="A106" s="25"/>
      <c r="B106" s="26"/>
      <c r="C106" s="26"/>
      <c r="D106" s="26"/>
      <c r="E106" s="11"/>
      <c r="F106" s="27"/>
    </row>
    <row r="107" spans="1:6" ht="12.75">
      <c r="A107" s="26"/>
      <c r="B107" s="26"/>
      <c r="C107" s="26"/>
      <c r="D107" s="26"/>
      <c r="E107" s="11"/>
      <c r="F107" s="27"/>
    </row>
    <row r="108" spans="1:6" ht="12.75">
      <c r="A108" s="26"/>
      <c r="B108" s="26"/>
      <c r="C108" s="26"/>
      <c r="D108" s="26"/>
      <c r="E108" s="11"/>
      <c r="F108" s="27"/>
    </row>
    <row r="109" spans="1:6" ht="12.75">
      <c r="A109" s="26"/>
      <c r="B109" s="26"/>
      <c r="C109" s="26"/>
      <c r="D109" s="26"/>
      <c r="E109" s="11"/>
      <c r="F109" s="27"/>
    </row>
    <row r="110" spans="1:6" ht="12.75">
      <c r="A110" s="26"/>
      <c r="B110" s="26"/>
      <c r="C110" s="26"/>
      <c r="D110" s="26"/>
      <c r="E110" s="11"/>
      <c r="F110" s="27"/>
    </row>
    <row r="111" spans="1:6" ht="12.75">
      <c r="A111" s="26"/>
      <c r="B111" s="26"/>
      <c r="C111" s="26"/>
      <c r="D111" s="26"/>
      <c r="E111" s="11"/>
      <c r="F111" s="27"/>
    </row>
    <row r="112" spans="1:6" ht="12.75">
      <c r="A112" s="26"/>
      <c r="B112" s="26"/>
      <c r="C112" s="26"/>
      <c r="D112" s="26"/>
      <c r="E112" s="11"/>
      <c r="F112" s="27"/>
    </row>
    <row r="113" spans="1:6" ht="12.75">
      <c r="A113" s="26"/>
      <c r="B113" s="26"/>
      <c r="C113" s="26"/>
      <c r="D113" s="26"/>
      <c r="E113" s="11"/>
      <c r="F113" s="27"/>
    </row>
    <row r="114" spans="1:6" ht="12.75">
      <c r="A114" s="26"/>
      <c r="B114" s="26"/>
      <c r="C114" s="26"/>
      <c r="D114" s="26"/>
      <c r="E114" s="11"/>
      <c r="F114" s="27"/>
    </row>
    <row r="115" spans="1:6" ht="12.75">
      <c r="A115" s="26"/>
      <c r="B115" s="26"/>
      <c r="C115" s="26"/>
      <c r="D115" s="26"/>
      <c r="E115" s="11"/>
      <c r="F115" s="27"/>
    </row>
    <row r="116" spans="1:6" ht="12.75">
      <c r="A116" s="26"/>
      <c r="B116" s="28"/>
      <c r="C116" s="26"/>
      <c r="D116" s="11"/>
      <c r="E116" s="11"/>
      <c r="F116" s="27"/>
    </row>
    <row r="117" spans="1:6" ht="12.75">
      <c r="A117" s="28"/>
      <c r="B117" s="29"/>
      <c r="C117" s="29"/>
      <c r="D117" s="29"/>
      <c r="E117" s="11"/>
      <c r="F117" s="27"/>
    </row>
    <row r="118" spans="1:6" ht="12.75">
      <c r="A118" s="29"/>
      <c r="B118" s="11"/>
      <c r="C118" s="11"/>
      <c r="D118" s="11"/>
      <c r="E118" s="11"/>
      <c r="F118" s="27"/>
    </row>
    <row r="119" ht="12">
      <c r="A119" s="30"/>
    </row>
  </sheetData>
  <sheetProtection/>
  <mergeCells count="19">
    <mergeCell ref="D96:E96"/>
    <mergeCell ref="A1:H1"/>
    <mergeCell ref="A27:A29"/>
    <mergeCell ref="C27:C29"/>
    <mergeCell ref="A24:A26"/>
    <mergeCell ref="A2:H2"/>
    <mergeCell ref="A23:H23"/>
    <mergeCell ref="A3:H3"/>
    <mergeCell ref="A7:H7"/>
    <mergeCell ref="A83:H83"/>
    <mergeCell ref="D81:E81"/>
    <mergeCell ref="A13:H13"/>
    <mergeCell ref="A34:H34"/>
    <mergeCell ref="A41:H41"/>
    <mergeCell ref="A51:H51"/>
    <mergeCell ref="A18:H18"/>
    <mergeCell ref="A56:H56"/>
    <mergeCell ref="A62:H62"/>
    <mergeCell ref="A65:H65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view="pageBreakPreview" zoomScaleSheetLayoutView="100" workbookViewId="0" topLeftCell="A61">
      <selection activeCell="A64" sqref="A64:H64"/>
    </sheetView>
  </sheetViews>
  <sheetFormatPr defaultColWidth="9.140625" defaultRowHeight="14.25" customHeight="1"/>
  <cols>
    <col min="1" max="1" width="31.71093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0039062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10" ht="14.25" customHeight="1">
      <c r="A1" s="333" t="s">
        <v>255</v>
      </c>
      <c r="B1" s="333"/>
      <c r="C1" s="333"/>
      <c r="D1" s="333"/>
      <c r="E1" s="333"/>
      <c r="F1" s="333"/>
      <c r="G1" s="333"/>
      <c r="H1" s="282"/>
      <c r="I1" s="327" t="s">
        <v>803</v>
      </c>
      <c r="J1" s="90"/>
    </row>
    <row r="2" spans="1:10" ht="14.25" customHeight="1">
      <c r="A2" s="282" t="s">
        <v>584</v>
      </c>
      <c r="B2" s="283"/>
      <c r="C2" s="283"/>
      <c r="D2" s="283"/>
      <c r="E2" s="283"/>
      <c r="F2" s="283"/>
      <c r="G2" s="283"/>
      <c r="H2" s="283"/>
      <c r="I2" s="328"/>
      <c r="J2" s="90"/>
    </row>
    <row r="3" spans="1:10" ht="14.25" customHeight="1">
      <c r="A3" s="282" t="s">
        <v>667</v>
      </c>
      <c r="B3" s="283"/>
      <c r="C3" s="283"/>
      <c r="D3" s="283"/>
      <c r="E3" s="283"/>
      <c r="F3" s="283"/>
      <c r="G3" s="283"/>
      <c r="H3" s="283"/>
      <c r="I3" s="329"/>
      <c r="J3" s="90"/>
    </row>
    <row r="4" spans="1:10" ht="19.5" customHeight="1">
      <c r="A4" s="6" t="s">
        <v>632</v>
      </c>
      <c r="B4" s="68">
        <v>5205</v>
      </c>
      <c r="C4" s="68" t="s">
        <v>3</v>
      </c>
      <c r="D4" s="68">
        <v>1.75</v>
      </c>
      <c r="E4" s="75" t="s">
        <v>796</v>
      </c>
      <c r="F4" s="68">
        <v>12</v>
      </c>
      <c r="G4" s="68" t="s">
        <v>4</v>
      </c>
      <c r="H4" s="241">
        <v>109305</v>
      </c>
      <c r="I4" s="9"/>
      <c r="J4" s="90"/>
    </row>
    <row r="5" spans="1:10" ht="14.25" customHeight="1">
      <c r="A5" s="2" t="s">
        <v>616</v>
      </c>
      <c r="B5" s="67"/>
      <c r="C5" s="67"/>
      <c r="D5" s="67"/>
      <c r="E5" s="67"/>
      <c r="F5" s="67"/>
      <c r="G5" s="67"/>
      <c r="H5" s="242">
        <v>109305</v>
      </c>
      <c r="I5" s="9"/>
      <c r="J5" s="90"/>
    </row>
    <row r="6" spans="1:10" ht="14.25" customHeight="1">
      <c r="A6" s="2" t="s">
        <v>256</v>
      </c>
      <c r="B6" s="67"/>
      <c r="C6" s="67"/>
      <c r="D6" s="67"/>
      <c r="E6" s="67"/>
      <c r="F6" s="67"/>
      <c r="G6" s="67"/>
      <c r="H6" s="242">
        <v>109000</v>
      </c>
      <c r="I6" s="9"/>
      <c r="J6" s="90"/>
    </row>
    <row r="7" spans="1:10" ht="14.25" customHeight="1">
      <c r="A7" s="282" t="s">
        <v>423</v>
      </c>
      <c r="B7" s="283"/>
      <c r="C7" s="283"/>
      <c r="D7" s="283"/>
      <c r="E7" s="283"/>
      <c r="F7" s="283"/>
      <c r="G7" s="283"/>
      <c r="H7" s="283"/>
      <c r="I7" s="9"/>
      <c r="J7" s="90"/>
    </row>
    <row r="8" spans="1:10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241">
        <f>B8*D8*F8</f>
        <v>1000</v>
      </c>
      <c r="I8" s="9"/>
      <c r="J8" s="90"/>
    </row>
    <row r="9" spans="1:10" ht="14.25" customHeight="1">
      <c r="A9" s="2" t="s">
        <v>616</v>
      </c>
      <c r="B9" s="67"/>
      <c r="C9" s="67"/>
      <c r="D9" s="67"/>
      <c r="E9" s="67"/>
      <c r="F9" s="67"/>
      <c r="G9" s="67"/>
      <c r="H9" s="242">
        <f>H8</f>
        <v>1000</v>
      </c>
      <c r="I9" s="9"/>
      <c r="J9" s="90"/>
    </row>
    <row r="10" spans="1:10" ht="14.25" customHeight="1">
      <c r="A10" s="2" t="s">
        <v>256</v>
      </c>
      <c r="B10" s="67"/>
      <c r="C10" s="67"/>
      <c r="D10" s="67"/>
      <c r="E10" s="67"/>
      <c r="F10" s="67"/>
      <c r="G10" s="67"/>
      <c r="H10" s="242">
        <v>1000</v>
      </c>
      <c r="I10" s="9"/>
      <c r="J10" s="90"/>
    </row>
    <row r="11" spans="1:10" ht="14.25" customHeight="1">
      <c r="A11" s="282" t="s">
        <v>665</v>
      </c>
      <c r="B11" s="283"/>
      <c r="C11" s="283"/>
      <c r="D11" s="283"/>
      <c r="E11" s="283"/>
      <c r="F11" s="283"/>
      <c r="G11" s="283"/>
      <c r="H11" s="283"/>
      <c r="I11" s="9"/>
      <c r="J11" s="90"/>
    </row>
    <row r="12" spans="1:10" ht="14.25" customHeight="1">
      <c r="A12" s="6" t="s">
        <v>632</v>
      </c>
      <c r="B12" s="67"/>
      <c r="C12" s="67"/>
      <c r="D12" s="67"/>
      <c r="E12" s="67"/>
      <c r="F12" s="67"/>
      <c r="G12" s="67"/>
      <c r="H12" s="241">
        <v>33010</v>
      </c>
      <c r="I12" s="9"/>
      <c r="J12" s="90"/>
    </row>
    <row r="13" spans="1:10" ht="14.25" customHeight="1">
      <c r="A13" s="2" t="s">
        <v>616</v>
      </c>
      <c r="B13" s="67"/>
      <c r="C13" s="67"/>
      <c r="D13" s="67"/>
      <c r="E13" s="67"/>
      <c r="F13" s="67"/>
      <c r="G13" s="67"/>
      <c r="H13" s="242">
        <v>33010</v>
      </c>
      <c r="I13" s="9"/>
      <c r="J13" s="90"/>
    </row>
    <row r="14" spans="1:10" ht="14.25" customHeight="1">
      <c r="A14" s="2" t="s">
        <v>256</v>
      </c>
      <c r="B14" s="67"/>
      <c r="C14" s="67"/>
      <c r="D14" s="67"/>
      <c r="E14" s="67"/>
      <c r="F14" s="67"/>
      <c r="G14" s="67"/>
      <c r="H14" s="242">
        <v>33000</v>
      </c>
      <c r="I14" s="9"/>
      <c r="J14" s="90"/>
    </row>
    <row r="15" spans="1:10" ht="14.25" customHeight="1">
      <c r="A15" s="2" t="s">
        <v>672</v>
      </c>
      <c r="B15" s="67"/>
      <c r="C15" s="67"/>
      <c r="D15" s="67"/>
      <c r="E15" s="67"/>
      <c r="F15" s="67"/>
      <c r="G15" s="67"/>
      <c r="H15" s="242">
        <f>H4+H12</f>
        <v>142315</v>
      </c>
      <c r="I15" s="9"/>
      <c r="J15" s="90"/>
    </row>
    <row r="16" spans="1:10" ht="14.25" customHeight="1">
      <c r="A16" s="282" t="s">
        <v>424</v>
      </c>
      <c r="B16" s="283"/>
      <c r="C16" s="283"/>
      <c r="D16" s="283"/>
      <c r="E16" s="283"/>
      <c r="F16" s="283"/>
      <c r="G16" s="283"/>
      <c r="H16" s="283"/>
      <c r="I16" s="9"/>
      <c r="J16" s="90"/>
    </row>
    <row r="17" spans="1:10" ht="14.25" customHeight="1">
      <c r="A17" s="75" t="s">
        <v>617</v>
      </c>
      <c r="B17" s="68">
        <v>60</v>
      </c>
      <c r="C17" s="68" t="s">
        <v>3</v>
      </c>
      <c r="D17" s="68">
        <v>1</v>
      </c>
      <c r="E17" s="68" t="s">
        <v>5</v>
      </c>
      <c r="F17" s="68"/>
      <c r="G17" s="68"/>
      <c r="H17" s="241">
        <f>B17</f>
        <v>60</v>
      </c>
      <c r="I17" s="9"/>
      <c r="J17" s="90"/>
    </row>
    <row r="18" spans="1:10" ht="14.25" customHeight="1">
      <c r="A18" s="6" t="s">
        <v>618</v>
      </c>
      <c r="B18" s="68">
        <v>60</v>
      </c>
      <c r="C18" s="68" t="s">
        <v>3</v>
      </c>
      <c r="D18" s="68">
        <v>3</v>
      </c>
      <c r="E18" s="68" t="s">
        <v>5</v>
      </c>
      <c r="F18" s="68">
        <v>3</v>
      </c>
      <c r="G18" s="68" t="s">
        <v>2</v>
      </c>
      <c r="H18" s="241">
        <f>B18*D18*F18</f>
        <v>540</v>
      </c>
      <c r="I18" s="9"/>
      <c r="J18" s="90"/>
    </row>
    <row r="19" spans="1:10" ht="14.25" customHeight="1">
      <c r="A19" s="6" t="s">
        <v>619</v>
      </c>
      <c r="B19" s="68">
        <v>60</v>
      </c>
      <c r="C19" s="68" t="s">
        <v>3</v>
      </c>
      <c r="D19" s="68">
        <v>4</v>
      </c>
      <c r="E19" s="68" t="s">
        <v>5</v>
      </c>
      <c r="F19" s="68">
        <v>1</v>
      </c>
      <c r="G19" s="68"/>
      <c r="H19" s="241">
        <f>B19*D19*F19</f>
        <v>240</v>
      </c>
      <c r="I19" s="9"/>
      <c r="J19" s="90"/>
    </row>
    <row r="20" spans="1:10" ht="14.25" customHeight="1">
      <c r="A20" s="6" t="s">
        <v>684</v>
      </c>
      <c r="B20" s="68">
        <v>400</v>
      </c>
      <c r="C20" s="68" t="s">
        <v>3</v>
      </c>
      <c r="D20" s="68">
        <v>2</v>
      </c>
      <c r="E20" s="68" t="s">
        <v>7</v>
      </c>
      <c r="F20" s="68"/>
      <c r="G20" s="68"/>
      <c r="H20" s="241">
        <f>B20*D20</f>
        <v>800</v>
      </c>
      <c r="I20" s="9"/>
      <c r="J20" s="90"/>
    </row>
    <row r="21" spans="1:10" ht="14.25" customHeight="1">
      <c r="A21" s="2" t="s">
        <v>616</v>
      </c>
      <c r="B21" s="68"/>
      <c r="C21" s="68"/>
      <c r="D21" s="68"/>
      <c r="E21" s="68"/>
      <c r="F21" s="68"/>
      <c r="G21" s="68"/>
      <c r="H21" s="242">
        <f>H17+H18+H20+H19</f>
        <v>1640</v>
      </c>
      <c r="I21" s="9"/>
      <c r="J21" s="90"/>
    </row>
    <row r="22" spans="1:10" ht="14.25" customHeight="1">
      <c r="A22" s="2" t="s">
        <v>256</v>
      </c>
      <c r="B22" s="68"/>
      <c r="C22" s="68"/>
      <c r="D22" s="68"/>
      <c r="E22" s="68"/>
      <c r="F22" s="68"/>
      <c r="G22" s="68"/>
      <c r="H22" s="242">
        <v>2000</v>
      </c>
      <c r="I22" s="9"/>
      <c r="J22" s="90"/>
    </row>
    <row r="23" spans="1:10" s="10" customFormat="1" ht="14.25" customHeight="1">
      <c r="A23" s="282" t="s">
        <v>8</v>
      </c>
      <c r="B23" s="283"/>
      <c r="C23" s="283"/>
      <c r="D23" s="283"/>
      <c r="E23" s="283"/>
      <c r="F23" s="283"/>
      <c r="G23" s="283"/>
      <c r="H23" s="283"/>
      <c r="I23" s="5"/>
      <c r="J23" s="236"/>
    </row>
    <row r="24" spans="1:10" s="10" customFormat="1" ht="14.25" customHeight="1">
      <c r="A24" s="285" t="s">
        <v>9</v>
      </c>
      <c r="B24" s="8">
        <v>347.6</v>
      </c>
      <c r="C24" s="8" t="s">
        <v>10</v>
      </c>
      <c r="D24" s="61">
        <v>1450.47</v>
      </c>
      <c r="E24" s="7" t="s">
        <v>3</v>
      </c>
      <c r="F24" s="8"/>
      <c r="G24" s="8"/>
      <c r="H24" s="243">
        <f>B24*D24</f>
        <v>504183.372</v>
      </c>
      <c r="I24" s="5"/>
      <c r="J24" s="236"/>
    </row>
    <row r="25" spans="1:10" s="10" customFormat="1" ht="14.25" customHeight="1">
      <c r="A25" s="286"/>
      <c r="B25" s="8">
        <v>260.9</v>
      </c>
      <c r="C25" s="8" t="s">
        <v>10</v>
      </c>
      <c r="D25" s="61">
        <v>1623.8</v>
      </c>
      <c r="E25" s="7"/>
      <c r="F25" s="8"/>
      <c r="G25" s="8"/>
      <c r="H25" s="243">
        <f>B25*D25</f>
        <v>423649.42</v>
      </c>
      <c r="I25" s="5"/>
      <c r="J25" s="236"/>
    </row>
    <row r="26" spans="1:10" s="10" customFormat="1" ht="14.25" customHeight="1">
      <c r="A26" s="287"/>
      <c r="B26" s="8">
        <f>B24+B25</f>
        <v>608.5</v>
      </c>
      <c r="C26" s="8" t="s">
        <v>10</v>
      </c>
      <c r="D26" s="8"/>
      <c r="E26" s="7"/>
      <c r="F26" s="8"/>
      <c r="G26" s="8"/>
      <c r="H26" s="244">
        <f>H24+H25</f>
        <v>927833</v>
      </c>
      <c r="I26" s="5"/>
      <c r="J26" s="236"/>
    </row>
    <row r="27" spans="1:10" s="10" customFormat="1" ht="14.25" customHeight="1">
      <c r="A27" s="310" t="s">
        <v>690</v>
      </c>
      <c r="B27" s="8">
        <v>196</v>
      </c>
      <c r="C27" s="8" t="s">
        <v>12</v>
      </c>
      <c r="D27" s="61">
        <v>26.62</v>
      </c>
      <c r="E27" s="7" t="s">
        <v>3</v>
      </c>
      <c r="F27" s="8"/>
      <c r="G27" s="8"/>
      <c r="H27" s="245">
        <f>B27*D27</f>
        <v>5217.52</v>
      </c>
      <c r="I27" s="5"/>
      <c r="J27" s="236"/>
    </row>
    <row r="28" spans="1:10" s="10" customFormat="1" ht="14.25" customHeight="1">
      <c r="A28" s="332"/>
      <c r="B28" s="8">
        <v>314</v>
      </c>
      <c r="C28" s="8" t="s">
        <v>12</v>
      </c>
      <c r="D28" s="8">
        <v>28.89</v>
      </c>
      <c r="E28" s="7" t="s">
        <v>3</v>
      </c>
      <c r="F28" s="8"/>
      <c r="G28" s="8"/>
      <c r="H28" s="245">
        <f>B28*D28</f>
        <v>9071.46</v>
      </c>
      <c r="I28" s="5"/>
      <c r="J28" s="236"/>
    </row>
    <row r="29" spans="1:10" s="10" customFormat="1" ht="24" customHeight="1">
      <c r="A29" s="311"/>
      <c r="B29" s="3">
        <f>B27+B28</f>
        <v>510</v>
      </c>
      <c r="C29" s="8"/>
      <c r="D29" s="8"/>
      <c r="E29" s="7"/>
      <c r="F29" s="8"/>
      <c r="G29" s="8"/>
      <c r="H29" s="244">
        <f>H27+H28</f>
        <v>14289</v>
      </c>
      <c r="I29" s="5"/>
      <c r="J29" s="236"/>
    </row>
    <row r="30" spans="1:10" s="10" customFormat="1" ht="14.25" customHeight="1">
      <c r="A30" s="6" t="s">
        <v>13</v>
      </c>
      <c r="B30" s="7">
        <v>19410</v>
      </c>
      <c r="C30" s="8" t="s">
        <v>14</v>
      </c>
      <c r="D30" s="8">
        <v>6.4</v>
      </c>
      <c r="E30" s="7" t="s">
        <v>3</v>
      </c>
      <c r="F30" s="8"/>
      <c r="G30" s="8"/>
      <c r="H30" s="243">
        <f>B30*D30</f>
        <v>124224</v>
      </c>
      <c r="I30" s="5"/>
      <c r="J30" s="236"/>
    </row>
    <row r="31" spans="1:10" s="10" customFormat="1" ht="14.25" customHeight="1">
      <c r="A31" s="6" t="s">
        <v>15</v>
      </c>
      <c r="B31" s="7">
        <v>10</v>
      </c>
      <c r="C31" s="8" t="s">
        <v>48</v>
      </c>
      <c r="D31" s="8">
        <v>976.35</v>
      </c>
      <c r="E31" s="7" t="s">
        <v>3</v>
      </c>
      <c r="F31" s="8"/>
      <c r="G31" s="8"/>
      <c r="H31" s="243">
        <f>B31*D31</f>
        <v>9763.5</v>
      </c>
      <c r="I31" s="5"/>
      <c r="J31" s="236"/>
    </row>
    <row r="32" spans="1:10" s="10" customFormat="1" ht="14.25" customHeight="1">
      <c r="A32" s="2" t="s">
        <v>0</v>
      </c>
      <c r="B32" s="3"/>
      <c r="C32" s="3"/>
      <c r="D32" s="4"/>
      <c r="E32" s="4"/>
      <c r="F32" s="3"/>
      <c r="G32" s="3"/>
      <c r="H32" s="244">
        <f>H26+H29+H30+H31</f>
        <v>1076110</v>
      </c>
      <c r="I32" s="5"/>
      <c r="J32" s="236"/>
    </row>
    <row r="33" spans="1:10" s="10" customFormat="1" ht="14.25" customHeight="1">
      <c r="A33" s="2" t="s">
        <v>256</v>
      </c>
      <c r="B33" s="3"/>
      <c r="C33" s="3"/>
      <c r="D33" s="4"/>
      <c r="E33" s="4"/>
      <c r="F33" s="3"/>
      <c r="G33" s="3"/>
      <c r="H33" s="244">
        <v>1076000</v>
      </c>
      <c r="I33" s="5"/>
      <c r="J33" s="236"/>
    </row>
    <row r="34" spans="1:10" s="10" customFormat="1" ht="14.25" customHeight="1">
      <c r="A34" s="282" t="s">
        <v>58</v>
      </c>
      <c r="B34" s="284"/>
      <c r="C34" s="284"/>
      <c r="D34" s="284"/>
      <c r="E34" s="284"/>
      <c r="F34" s="284"/>
      <c r="G34" s="284"/>
      <c r="H34" s="284"/>
      <c r="I34" s="5"/>
      <c r="J34" s="236"/>
    </row>
    <row r="35" spans="1:10" s="10" customFormat="1" ht="14.25" customHeight="1">
      <c r="A35" s="9" t="s">
        <v>16</v>
      </c>
      <c r="B35" s="12">
        <v>2041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246">
        <f>B35*D35*F35</f>
        <v>19283</v>
      </c>
      <c r="I35" s="5"/>
      <c r="J35" s="236"/>
    </row>
    <row r="36" spans="1:10" s="10" customFormat="1" ht="14.25" customHeight="1">
      <c r="A36" s="9" t="s">
        <v>18</v>
      </c>
      <c r="B36" s="5"/>
      <c r="C36" s="5"/>
      <c r="D36" s="12">
        <v>1863</v>
      </c>
      <c r="E36" s="12" t="s">
        <v>3</v>
      </c>
      <c r="F36" s="12">
        <v>12</v>
      </c>
      <c r="G36" s="12" t="s">
        <v>4</v>
      </c>
      <c r="H36" s="246">
        <f>D36*F36</f>
        <v>22356</v>
      </c>
      <c r="I36" s="5"/>
      <c r="J36" s="236"/>
    </row>
    <row r="37" spans="1:10" s="10" customFormat="1" ht="14.25" customHeight="1">
      <c r="A37" s="9" t="s">
        <v>34</v>
      </c>
      <c r="B37" s="5"/>
      <c r="C37" s="5"/>
      <c r="D37" s="24">
        <v>506.85</v>
      </c>
      <c r="E37" s="12" t="s">
        <v>3</v>
      </c>
      <c r="F37" s="12">
        <v>2</v>
      </c>
      <c r="G37" s="12" t="s">
        <v>7</v>
      </c>
      <c r="H37" s="246">
        <f>D37*F37</f>
        <v>1014</v>
      </c>
      <c r="I37" s="5"/>
      <c r="J37" s="236"/>
    </row>
    <row r="38" spans="1:10" s="10" customFormat="1" ht="14.25" customHeight="1">
      <c r="A38" s="6" t="s">
        <v>69</v>
      </c>
      <c r="B38" s="12"/>
      <c r="C38" s="12"/>
      <c r="D38" s="12">
        <v>15000</v>
      </c>
      <c r="E38" s="12" t="s">
        <v>3</v>
      </c>
      <c r="F38" s="12"/>
      <c r="G38" s="12"/>
      <c r="H38" s="247">
        <v>15000</v>
      </c>
      <c r="I38" s="181"/>
      <c r="J38" s="256"/>
    </row>
    <row r="39" spans="1:10" s="10" customFormat="1" ht="14.25" customHeight="1">
      <c r="A39" s="6" t="s">
        <v>33</v>
      </c>
      <c r="B39" s="12"/>
      <c r="C39" s="12"/>
      <c r="D39" s="12">
        <v>30000</v>
      </c>
      <c r="E39" s="12" t="s">
        <v>3</v>
      </c>
      <c r="F39" s="12"/>
      <c r="G39" s="12"/>
      <c r="H39" s="12">
        <v>30000</v>
      </c>
      <c r="I39" s="95"/>
      <c r="J39" s="111"/>
    </row>
    <row r="40" spans="1:10" s="10" customFormat="1" ht="14.25" customHeight="1">
      <c r="A40" s="6" t="s">
        <v>52</v>
      </c>
      <c r="B40" s="12"/>
      <c r="C40" s="12"/>
      <c r="D40" s="12">
        <v>33000</v>
      </c>
      <c r="E40" s="12" t="s">
        <v>3</v>
      </c>
      <c r="F40" s="12"/>
      <c r="G40" s="12"/>
      <c r="H40" s="12">
        <f>D40</f>
        <v>33000</v>
      </c>
      <c r="I40" s="95"/>
      <c r="J40" s="111"/>
    </row>
    <row r="41" spans="1:10" s="10" customFormat="1" ht="14.25" customHeight="1">
      <c r="A41" s="6" t="s">
        <v>642</v>
      </c>
      <c r="B41" s="12"/>
      <c r="C41" s="12"/>
      <c r="D41" s="12">
        <v>3600</v>
      </c>
      <c r="E41" s="12" t="s">
        <v>3</v>
      </c>
      <c r="F41" s="12">
        <v>12</v>
      </c>
      <c r="G41" s="12" t="s">
        <v>4</v>
      </c>
      <c r="H41" s="12">
        <f>D41*F41</f>
        <v>43200</v>
      </c>
      <c r="I41" s="95"/>
      <c r="J41" s="111"/>
    </row>
    <row r="42" spans="1:10" s="10" customFormat="1" ht="14.25" customHeight="1">
      <c r="A42" s="6" t="s">
        <v>646</v>
      </c>
      <c r="B42" s="12"/>
      <c r="C42" s="12"/>
      <c r="D42" s="12">
        <v>1200</v>
      </c>
      <c r="E42" s="12" t="s">
        <v>3</v>
      </c>
      <c r="F42" s="12">
        <v>12</v>
      </c>
      <c r="G42" s="12" t="s">
        <v>4</v>
      </c>
      <c r="H42" s="12">
        <f>D42*F42</f>
        <v>14400</v>
      </c>
      <c r="I42" s="95"/>
      <c r="J42" s="111"/>
    </row>
    <row r="43" spans="1:10" s="10" customFormat="1" ht="14.25" customHeight="1">
      <c r="A43" s="6" t="s">
        <v>652</v>
      </c>
      <c r="B43" s="12"/>
      <c r="C43" s="12"/>
      <c r="D43" s="12">
        <v>1500</v>
      </c>
      <c r="E43" s="12" t="s">
        <v>3</v>
      </c>
      <c r="F43" s="12">
        <v>12</v>
      </c>
      <c r="G43" s="12" t="s">
        <v>4</v>
      </c>
      <c r="H43" s="247">
        <f>D43*F43</f>
        <v>18000</v>
      </c>
      <c r="I43" s="5"/>
      <c r="J43" s="236"/>
    </row>
    <row r="44" spans="1:10" s="10" customFormat="1" ht="14.25" customHeight="1">
      <c r="A44" s="2" t="s">
        <v>0</v>
      </c>
      <c r="B44" s="3"/>
      <c r="C44" s="3"/>
      <c r="D44" s="4"/>
      <c r="E44" s="4"/>
      <c r="F44" s="12"/>
      <c r="G44" s="3"/>
      <c r="H44" s="244">
        <f>SUM(H35:H43)</f>
        <v>196253</v>
      </c>
      <c r="I44" s="5"/>
      <c r="J44" s="236"/>
    </row>
    <row r="45" spans="1:10" s="10" customFormat="1" ht="14.25" customHeight="1">
      <c r="A45" s="2" t="s">
        <v>256</v>
      </c>
      <c r="B45" s="3"/>
      <c r="C45" s="3"/>
      <c r="D45" s="4"/>
      <c r="E45" s="4"/>
      <c r="F45" s="3"/>
      <c r="G45" s="3"/>
      <c r="H45" s="244">
        <v>196000</v>
      </c>
      <c r="I45" s="5"/>
      <c r="J45" s="236"/>
    </row>
    <row r="46" spans="1:10" ht="14.25" customHeight="1">
      <c r="A46" s="282" t="s">
        <v>59</v>
      </c>
      <c r="B46" s="298"/>
      <c r="C46" s="298"/>
      <c r="D46" s="298"/>
      <c r="E46" s="298"/>
      <c r="F46" s="298"/>
      <c r="G46" s="298"/>
      <c r="H46" s="298"/>
      <c r="I46" s="9"/>
      <c r="J46" s="90"/>
    </row>
    <row r="47" spans="1:10" ht="24" customHeight="1">
      <c r="A47" s="6" t="s">
        <v>36</v>
      </c>
      <c r="B47" s="7">
        <v>17</v>
      </c>
      <c r="C47" s="7" t="s">
        <v>2</v>
      </c>
      <c r="D47" s="9">
        <v>100</v>
      </c>
      <c r="E47" s="9" t="s">
        <v>63</v>
      </c>
      <c r="F47" s="7"/>
      <c r="G47" s="7"/>
      <c r="H47" s="243">
        <f>B47*D47</f>
        <v>1700</v>
      </c>
      <c r="I47" s="9"/>
      <c r="J47" s="90"/>
    </row>
    <row r="48" spans="1:10" ht="14.25" customHeight="1">
      <c r="A48" s="6" t="s">
        <v>35</v>
      </c>
      <c r="B48" s="7">
        <v>2</v>
      </c>
      <c r="C48" s="8"/>
      <c r="D48" s="7">
        <v>350</v>
      </c>
      <c r="E48" s="8" t="s">
        <v>3</v>
      </c>
      <c r="F48" s="8"/>
      <c r="G48" s="8"/>
      <c r="H48" s="243">
        <f>B48*D48</f>
        <v>700</v>
      </c>
      <c r="I48" s="9"/>
      <c r="J48" s="90"/>
    </row>
    <row r="49" spans="1:10" ht="27" customHeight="1">
      <c r="A49" s="6" t="s">
        <v>73</v>
      </c>
      <c r="B49" s="7"/>
      <c r="C49" s="8"/>
      <c r="D49" s="7"/>
      <c r="E49" s="8"/>
      <c r="F49" s="8"/>
      <c r="G49" s="8"/>
      <c r="H49" s="243">
        <v>11000</v>
      </c>
      <c r="I49" s="9"/>
      <c r="J49" s="90"/>
    </row>
    <row r="50" spans="1:10" ht="14.25" customHeight="1">
      <c r="A50" s="6" t="s">
        <v>625</v>
      </c>
      <c r="B50" s="7">
        <v>2</v>
      </c>
      <c r="C50" s="8"/>
      <c r="D50" s="7">
        <v>1000</v>
      </c>
      <c r="E50" s="8"/>
      <c r="F50" s="8"/>
      <c r="G50" s="8"/>
      <c r="H50" s="243">
        <f aca="true" t="shared" si="0" ref="H50:H55">B50*D50</f>
        <v>2000</v>
      </c>
      <c r="I50" s="9"/>
      <c r="J50" s="90"/>
    </row>
    <row r="51" spans="1:10" s="10" customFormat="1" ht="23.25" customHeight="1">
      <c r="A51" s="6" t="s">
        <v>626</v>
      </c>
      <c r="B51" s="7">
        <v>2</v>
      </c>
      <c r="C51" s="8" t="s">
        <v>2</v>
      </c>
      <c r="D51" s="7">
        <v>500</v>
      </c>
      <c r="E51" s="8" t="s">
        <v>3</v>
      </c>
      <c r="F51" s="8"/>
      <c r="G51" s="8"/>
      <c r="H51" s="243">
        <f t="shared" si="0"/>
        <v>1000</v>
      </c>
      <c r="I51" s="5"/>
      <c r="J51" s="236"/>
    </row>
    <row r="52" spans="1:10" s="10" customFormat="1" ht="14.25" customHeight="1">
      <c r="A52" s="6" t="s">
        <v>628</v>
      </c>
      <c r="B52" s="7">
        <v>3</v>
      </c>
      <c r="C52" s="8" t="s">
        <v>2</v>
      </c>
      <c r="D52" s="7">
        <v>1000</v>
      </c>
      <c r="E52" s="8" t="s">
        <v>3</v>
      </c>
      <c r="F52" s="8"/>
      <c r="G52" s="8"/>
      <c r="H52" s="243">
        <f t="shared" si="0"/>
        <v>3000</v>
      </c>
      <c r="I52" s="5"/>
      <c r="J52" s="236"/>
    </row>
    <row r="53" spans="1:10" s="10" customFormat="1" ht="22.5" customHeight="1">
      <c r="A53" s="6" t="s">
        <v>629</v>
      </c>
      <c r="B53" s="7">
        <v>1</v>
      </c>
      <c r="C53" s="8" t="s">
        <v>2</v>
      </c>
      <c r="D53" s="7">
        <v>2700</v>
      </c>
      <c r="E53" s="8" t="s">
        <v>3</v>
      </c>
      <c r="F53" s="8"/>
      <c r="G53" s="8"/>
      <c r="H53" s="243">
        <f t="shared" si="0"/>
        <v>2700</v>
      </c>
      <c r="I53" s="5"/>
      <c r="J53" s="236"/>
    </row>
    <row r="54" spans="1:10" ht="14.25" customHeight="1">
      <c r="A54" s="6" t="s">
        <v>627</v>
      </c>
      <c r="B54" s="7">
        <v>1</v>
      </c>
      <c r="C54" s="8" t="s">
        <v>2</v>
      </c>
      <c r="D54" s="7">
        <v>1000</v>
      </c>
      <c r="E54" s="8" t="s">
        <v>3</v>
      </c>
      <c r="F54" s="8"/>
      <c r="G54" s="8"/>
      <c r="H54" s="243">
        <f t="shared" si="0"/>
        <v>1000</v>
      </c>
      <c r="I54" s="9"/>
      <c r="J54" s="90"/>
    </row>
    <row r="55" spans="1:10" ht="25.5" customHeight="1">
      <c r="A55" s="6" t="s">
        <v>714</v>
      </c>
      <c r="B55" s="7">
        <v>1</v>
      </c>
      <c r="C55" s="8" t="s">
        <v>2</v>
      </c>
      <c r="D55" s="8">
        <v>2880</v>
      </c>
      <c r="E55" s="8" t="s">
        <v>3</v>
      </c>
      <c r="F55" s="8"/>
      <c r="G55" s="8"/>
      <c r="H55" s="243">
        <f t="shared" si="0"/>
        <v>2880</v>
      </c>
      <c r="I55" s="9"/>
      <c r="J55" s="90"/>
    </row>
    <row r="56" spans="1:10" ht="15.75" customHeight="1">
      <c r="A56" s="6" t="s">
        <v>715</v>
      </c>
      <c r="B56" s="7">
        <v>1</v>
      </c>
      <c r="C56" s="8" t="s">
        <v>2</v>
      </c>
      <c r="D56" s="8">
        <v>600</v>
      </c>
      <c r="E56" s="8" t="s">
        <v>3</v>
      </c>
      <c r="F56" s="8">
        <v>4</v>
      </c>
      <c r="G56" s="8" t="s">
        <v>5</v>
      </c>
      <c r="H56" s="243">
        <f>B56*D56*F56</f>
        <v>2400</v>
      </c>
      <c r="I56" s="9"/>
      <c r="J56" s="90"/>
    </row>
    <row r="57" spans="1:10" ht="14.25" customHeight="1">
      <c r="A57" s="2" t="s">
        <v>0</v>
      </c>
      <c r="B57" s="3"/>
      <c r="C57" s="3"/>
      <c r="D57" s="4"/>
      <c r="E57" s="4"/>
      <c r="F57" s="3"/>
      <c r="G57" s="3"/>
      <c r="H57" s="244">
        <f>SUM(H47:H56)</f>
        <v>28380</v>
      </c>
      <c r="I57" s="9"/>
      <c r="J57" s="90"/>
    </row>
    <row r="58" spans="1:10" ht="14.25" customHeight="1">
      <c r="A58" s="2" t="s">
        <v>256</v>
      </c>
      <c r="B58" s="3"/>
      <c r="C58" s="3"/>
      <c r="D58" s="4"/>
      <c r="E58" s="4"/>
      <c r="F58" s="3"/>
      <c r="G58" s="3"/>
      <c r="H58" s="244">
        <v>28000</v>
      </c>
      <c r="I58" s="9"/>
      <c r="J58" s="90"/>
    </row>
    <row r="59" spans="1:10" ht="14.25" customHeight="1">
      <c r="A59" s="282" t="s">
        <v>19</v>
      </c>
      <c r="B59" s="283"/>
      <c r="C59" s="283"/>
      <c r="D59" s="283"/>
      <c r="E59" s="283"/>
      <c r="F59" s="283"/>
      <c r="G59" s="283"/>
      <c r="H59" s="283"/>
      <c r="I59" s="9"/>
      <c r="J59" s="90"/>
    </row>
    <row r="60" spans="1:10" ht="14.25" customHeight="1">
      <c r="A60" s="6" t="s">
        <v>37</v>
      </c>
      <c r="B60" s="7">
        <v>10</v>
      </c>
      <c r="C60" s="7" t="s">
        <v>2</v>
      </c>
      <c r="D60" s="7"/>
      <c r="E60" s="7"/>
      <c r="F60" s="8">
        <v>736</v>
      </c>
      <c r="G60" s="8" t="s">
        <v>3</v>
      </c>
      <c r="H60" s="243">
        <f>B60*F60</f>
        <v>7360</v>
      </c>
      <c r="I60" s="9"/>
      <c r="J60" s="90"/>
    </row>
    <row r="61" spans="1:10" ht="29.25" customHeight="1">
      <c r="A61" s="6" t="s">
        <v>257</v>
      </c>
      <c r="B61" s="8">
        <v>4</v>
      </c>
      <c r="C61" s="7" t="s">
        <v>20</v>
      </c>
      <c r="D61" s="7"/>
      <c r="E61" s="7"/>
      <c r="F61" s="8">
        <v>348.27</v>
      </c>
      <c r="G61" s="8" t="s">
        <v>3</v>
      </c>
      <c r="H61" s="248">
        <f>B61*F61</f>
        <v>1393</v>
      </c>
      <c r="I61" s="9"/>
      <c r="J61" s="90"/>
    </row>
    <row r="62" spans="1:10" ht="14.25" customHeight="1">
      <c r="A62" s="2" t="s">
        <v>0</v>
      </c>
      <c r="B62" s="4"/>
      <c r="C62" s="4"/>
      <c r="D62" s="4"/>
      <c r="E62" s="4"/>
      <c r="F62" s="3"/>
      <c r="G62" s="3"/>
      <c r="H62" s="244">
        <f>SUM(H60:H61)</f>
        <v>8753</v>
      </c>
      <c r="I62" s="9"/>
      <c r="J62" s="90"/>
    </row>
    <row r="63" spans="1:10" ht="14.25" customHeight="1">
      <c r="A63" s="2" t="s">
        <v>256</v>
      </c>
      <c r="B63" s="82"/>
      <c r="C63" s="82"/>
      <c r="D63" s="331"/>
      <c r="E63" s="331"/>
      <c r="F63" s="82"/>
      <c r="G63" s="82"/>
      <c r="H63" s="249">
        <v>9000</v>
      </c>
      <c r="I63" s="9"/>
      <c r="J63" s="90"/>
    </row>
    <row r="64" spans="1:10" ht="14.25" customHeight="1">
      <c r="A64" s="300" t="s">
        <v>624</v>
      </c>
      <c r="B64" s="300"/>
      <c r="C64" s="300"/>
      <c r="D64" s="300"/>
      <c r="E64" s="300"/>
      <c r="F64" s="300"/>
      <c r="G64" s="300"/>
      <c r="H64" s="300"/>
      <c r="I64" s="9"/>
      <c r="J64" s="90"/>
    </row>
    <row r="65" spans="1:10" ht="24" customHeight="1">
      <c r="A65" s="237" t="s">
        <v>801</v>
      </c>
      <c r="B65" s="238">
        <v>1</v>
      </c>
      <c r="C65" s="238" t="s">
        <v>6</v>
      </c>
      <c r="D65" s="239"/>
      <c r="E65" s="239"/>
      <c r="F65" s="257">
        <v>6391.8</v>
      </c>
      <c r="G65" s="257"/>
      <c r="H65" s="255">
        <f>F65</f>
        <v>6391.8</v>
      </c>
      <c r="I65" s="254">
        <v>6391.8</v>
      </c>
      <c r="J65" s="90"/>
    </row>
    <row r="66" spans="1:10" ht="24" customHeight="1">
      <c r="A66" s="237" t="s">
        <v>802</v>
      </c>
      <c r="B66" s="238">
        <v>1</v>
      </c>
      <c r="C66" s="238" t="s">
        <v>6</v>
      </c>
      <c r="D66" s="239"/>
      <c r="E66" s="239"/>
      <c r="F66" s="257">
        <v>8617.8</v>
      </c>
      <c r="G66" s="257"/>
      <c r="H66" s="255">
        <f>F66</f>
        <v>8617.8</v>
      </c>
      <c r="I66" s="254">
        <v>8617.8</v>
      </c>
      <c r="J66" s="90"/>
    </row>
    <row r="67" spans="1:10" ht="14.25" customHeight="1">
      <c r="A67" s="240" t="s">
        <v>616</v>
      </c>
      <c r="B67" s="239"/>
      <c r="C67" s="239"/>
      <c r="D67" s="239"/>
      <c r="E67" s="239"/>
      <c r="F67" s="257"/>
      <c r="G67" s="257"/>
      <c r="H67" s="250">
        <f>SUM(H65:H66)</f>
        <v>15009.6</v>
      </c>
      <c r="I67" s="254"/>
      <c r="J67" s="90"/>
    </row>
    <row r="68" spans="1:10" ht="14.25" customHeight="1">
      <c r="A68" s="240" t="s">
        <v>256</v>
      </c>
      <c r="B68" s="239"/>
      <c r="C68" s="239"/>
      <c r="D68" s="239"/>
      <c r="E68" s="239"/>
      <c r="F68" s="257"/>
      <c r="G68" s="257"/>
      <c r="H68" s="250">
        <v>0</v>
      </c>
      <c r="I68" s="254"/>
      <c r="J68" s="90"/>
    </row>
    <row r="69" spans="1:10" ht="14.25" customHeight="1">
      <c r="A69" s="300" t="s">
        <v>21</v>
      </c>
      <c r="B69" s="300"/>
      <c r="C69" s="300"/>
      <c r="D69" s="300"/>
      <c r="E69" s="300"/>
      <c r="F69" s="300"/>
      <c r="G69" s="300"/>
      <c r="H69" s="300"/>
      <c r="I69" s="9"/>
      <c r="J69" s="90"/>
    </row>
    <row r="70" spans="1:10" ht="14.25" customHeight="1">
      <c r="A70" s="297" t="s">
        <v>22</v>
      </c>
      <c r="B70" s="306"/>
      <c r="C70" s="306"/>
      <c r="D70" s="306"/>
      <c r="E70" s="306"/>
      <c r="F70" s="306"/>
      <c r="G70" s="306"/>
      <c r="H70" s="306"/>
      <c r="I70" s="9"/>
      <c r="J70" s="90"/>
    </row>
    <row r="71" spans="1:10" ht="14.25" customHeight="1">
      <c r="A71" s="2" t="s">
        <v>38</v>
      </c>
      <c r="B71" s="7"/>
      <c r="C71" s="7"/>
      <c r="D71" s="15"/>
      <c r="E71" s="12"/>
      <c r="F71" s="16"/>
      <c r="G71" s="8"/>
      <c r="H71" s="243"/>
      <c r="I71" s="9"/>
      <c r="J71" s="90"/>
    </row>
    <row r="72" spans="1:10" ht="14.25" customHeight="1">
      <c r="A72" s="6" t="s">
        <v>75</v>
      </c>
      <c r="B72" s="7">
        <v>18</v>
      </c>
      <c r="C72" s="7" t="s">
        <v>2</v>
      </c>
      <c r="D72" s="15">
        <v>153</v>
      </c>
      <c r="E72" s="12" t="s">
        <v>77</v>
      </c>
      <c r="F72" s="16"/>
      <c r="G72" s="8">
        <v>5.45</v>
      </c>
      <c r="H72" s="248">
        <f>B72*D72*G72</f>
        <v>15009</v>
      </c>
      <c r="I72" s="9"/>
      <c r="J72" s="90"/>
    </row>
    <row r="73" spans="1:10" ht="14.25" customHeight="1">
      <c r="A73" s="6" t="s">
        <v>76</v>
      </c>
      <c r="B73" s="7">
        <v>112</v>
      </c>
      <c r="C73" s="7" t="s">
        <v>2</v>
      </c>
      <c r="D73" s="15">
        <v>187</v>
      </c>
      <c r="E73" s="12" t="s">
        <v>77</v>
      </c>
      <c r="F73" s="16"/>
      <c r="G73" s="8">
        <v>5.45</v>
      </c>
      <c r="H73" s="248">
        <f>B73*D73*G73</f>
        <v>114145</v>
      </c>
      <c r="I73" s="9"/>
      <c r="J73" s="90"/>
    </row>
    <row r="74" spans="1:10" ht="14.25" customHeight="1">
      <c r="A74" s="2" t="s">
        <v>732</v>
      </c>
      <c r="B74" s="7"/>
      <c r="C74" s="7"/>
      <c r="D74" s="15"/>
      <c r="E74" s="12"/>
      <c r="F74" s="16"/>
      <c r="G74" s="8"/>
      <c r="H74" s="244">
        <f>H72+H73</f>
        <v>129154</v>
      </c>
      <c r="I74" s="9"/>
      <c r="J74" s="90"/>
    </row>
    <row r="75" spans="1:10" ht="14.25" customHeight="1">
      <c r="A75" s="17" t="s">
        <v>81</v>
      </c>
      <c r="B75" s="7">
        <v>17</v>
      </c>
      <c r="C75" s="7" t="s">
        <v>2</v>
      </c>
      <c r="D75" s="15">
        <v>153</v>
      </c>
      <c r="E75" s="12" t="s">
        <v>23</v>
      </c>
      <c r="F75" s="16">
        <v>17</v>
      </c>
      <c r="G75" s="8" t="s">
        <v>3</v>
      </c>
      <c r="H75" s="243">
        <f>B75*D75*F75</f>
        <v>44217</v>
      </c>
      <c r="I75" s="9"/>
      <c r="J75" s="90"/>
    </row>
    <row r="76" spans="1:10" ht="14.25" customHeight="1">
      <c r="A76" s="17" t="s">
        <v>82</v>
      </c>
      <c r="B76" s="7">
        <v>12</v>
      </c>
      <c r="C76" s="7" t="s">
        <v>2</v>
      </c>
      <c r="D76" s="15">
        <v>187</v>
      </c>
      <c r="E76" s="12" t="s">
        <v>23</v>
      </c>
      <c r="F76" s="16">
        <v>17</v>
      </c>
      <c r="G76" s="8" t="s">
        <v>3</v>
      </c>
      <c r="H76" s="243">
        <f>B76*D76*F76</f>
        <v>38148</v>
      </c>
      <c r="I76" s="9"/>
      <c r="J76" s="90"/>
    </row>
    <row r="77" spans="1:10" ht="14.25" customHeight="1">
      <c r="A77" s="127" t="s">
        <v>735</v>
      </c>
      <c r="B77" s="7"/>
      <c r="C77" s="7"/>
      <c r="D77" s="15"/>
      <c r="E77" s="12"/>
      <c r="F77" s="16"/>
      <c r="G77" s="8"/>
      <c r="H77" s="244">
        <f>SUM(H75:H76)</f>
        <v>82365</v>
      </c>
      <c r="I77" s="9"/>
      <c r="J77" s="90"/>
    </row>
    <row r="78" spans="1:10" ht="14.25" customHeight="1">
      <c r="A78" s="17" t="s">
        <v>740</v>
      </c>
      <c r="B78" s="7">
        <v>11</v>
      </c>
      <c r="C78" s="7" t="s">
        <v>2</v>
      </c>
      <c r="D78" s="15">
        <v>85</v>
      </c>
      <c r="E78" s="12" t="s">
        <v>23</v>
      </c>
      <c r="F78" s="16">
        <v>17</v>
      </c>
      <c r="G78" s="8" t="s">
        <v>3</v>
      </c>
      <c r="H78" s="243">
        <f>B78*D78*F78</f>
        <v>15895</v>
      </c>
      <c r="I78" s="9"/>
      <c r="J78" s="90"/>
    </row>
    <row r="79" spans="1:10" ht="14.25" customHeight="1">
      <c r="A79" s="294" t="s">
        <v>41</v>
      </c>
      <c r="B79" s="295"/>
      <c r="C79" s="295"/>
      <c r="D79" s="295"/>
      <c r="E79" s="295"/>
      <c r="F79" s="295"/>
      <c r="G79" s="296"/>
      <c r="H79" s="244">
        <f>H74+H77+H78</f>
        <v>227414</v>
      </c>
      <c r="I79" s="9"/>
      <c r="J79" s="90"/>
    </row>
    <row r="80" spans="1:10" ht="14.25" customHeight="1">
      <c r="A80" s="297" t="s">
        <v>43</v>
      </c>
      <c r="B80" s="298"/>
      <c r="C80" s="298"/>
      <c r="D80" s="298"/>
      <c r="E80" s="298"/>
      <c r="F80" s="298"/>
      <c r="G80" s="298"/>
      <c r="H80" s="298"/>
      <c r="I80" s="9"/>
      <c r="J80" s="90"/>
    </row>
    <row r="81" spans="1:10" ht="14.25" customHeight="1">
      <c r="A81" s="1" t="s">
        <v>45</v>
      </c>
      <c r="B81" s="32">
        <v>130</v>
      </c>
      <c r="C81" s="33" t="s">
        <v>2</v>
      </c>
      <c r="D81" s="32">
        <v>0.07</v>
      </c>
      <c r="E81" s="33" t="s">
        <v>44</v>
      </c>
      <c r="F81" s="32">
        <v>120</v>
      </c>
      <c r="G81" s="8" t="s">
        <v>5</v>
      </c>
      <c r="H81" s="245">
        <f>B81*D81*F81</f>
        <v>1092</v>
      </c>
      <c r="I81" s="9"/>
      <c r="J81" s="90"/>
    </row>
    <row r="82" spans="1:10" ht="14.25" customHeight="1">
      <c r="A82" s="2" t="s">
        <v>50</v>
      </c>
      <c r="B82" s="34">
        <f>H81</f>
        <v>1092</v>
      </c>
      <c r="C82" s="33" t="s">
        <v>44</v>
      </c>
      <c r="D82" s="34">
        <v>2.5</v>
      </c>
      <c r="E82" s="33" t="s">
        <v>44</v>
      </c>
      <c r="F82" s="34">
        <v>4.5</v>
      </c>
      <c r="G82" s="8" t="s">
        <v>3</v>
      </c>
      <c r="H82" s="244">
        <f>B82/D82*F82</f>
        <v>1966</v>
      </c>
      <c r="I82" s="9"/>
      <c r="J82" s="90"/>
    </row>
    <row r="83" spans="1:10" ht="14.25" customHeight="1">
      <c r="A83" s="14"/>
      <c r="B83" s="31"/>
      <c r="C83" s="31"/>
      <c r="D83" s="306"/>
      <c r="E83" s="306"/>
      <c r="F83" s="31"/>
      <c r="G83" s="31"/>
      <c r="H83" s="251"/>
      <c r="I83" s="9"/>
      <c r="J83" s="90"/>
    </row>
    <row r="84" spans="1:10" ht="14.25" customHeight="1">
      <c r="A84" s="2" t="s">
        <v>24</v>
      </c>
      <c r="B84" s="4" t="s">
        <v>25</v>
      </c>
      <c r="C84" s="4"/>
      <c r="D84" s="314" t="s">
        <v>26</v>
      </c>
      <c r="E84" s="315"/>
      <c r="F84" s="19" t="s">
        <v>27</v>
      </c>
      <c r="G84" s="3"/>
      <c r="H84" s="249" t="s">
        <v>28</v>
      </c>
      <c r="I84" s="9"/>
      <c r="J84" s="90"/>
    </row>
    <row r="85" spans="1:10" ht="14.25" customHeight="1">
      <c r="A85" s="297" t="s">
        <v>79</v>
      </c>
      <c r="B85" s="298"/>
      <c r="C85" s="298"/>
      <c r="D85" s="298"/>
      <c r="E85" s="298"/>
      <c r="F85" s="298"/>
      <c r="G85" s="298"/>
      <c r="H85" s="298"/>
      <c r="I85" s="9"/>
      <c r="J85" s="90"/>
    </row>
    <row r="86" spans="1:10" ht="27.75" customHeight="1">
      <c r="A86" s="6" t="s">
        <v>79</v>
      </c>
      <c r="B86" s="7">
        <v>42</v>
      </c>
      <c r="C86" s="7" t="s">
        <v>80</v>
      </c>
      <c r="D86" s="303">
        <v>0.188</v>
      </c>
      <c r="E86" s="304"/>
      <c r="F86" s="8" t="s">
        <v>42</v>
      </c>
      <c r="G86" s="8"/>
      <c r="H86" s="243">
        <f>D86*B86</f>
        <v>7.896</v>
      </c>
      <c r="I86" s="9"/>
      <c r="J86" s="90"/>
    </row>
    <row r="87" spans="1:10" ht="14.25" customHeight="1">
      <c r="A87" s="6"/>
      <c r="B87" s="35">
        <f>H86</f>
        <v>7.896</v>
      </c>
      <c r="C87" s="7" t="s">
        <v>42</v>
      </c>
      <c r="D87" s="20">
        <v>12</v>
      </c>
      <c r="E87" s="40" t="s">
        <v>46</v>
      </c>
      <c r="F87" s="8">
        <v>27.4</v>
      </c>
      <c r="G87" s="8" t="s">
        <v>3</v>
      </c>
      <c r="H87" s="245">
        <f>B87*D87*F87</f>
        <v>2596.2</v>
      </c>
      <c r="I87" s="9"/>
      <c r="J87" s="90"/>
    </row>
    <row r="88" spans="1:10" ht="14.25" customHeight="1">
      <c r="A88" s="2" t="s">
        <v>29</v>
      </c>
      <c r="B88" s="7"/>
      <c r="C88" s="7"/>
      <c r="D88" s="303"/>
      <c r="E88" s="304"/>
      <c r="F88" s="8"/>
      <c r="G88" s="8"/>
      <c r="H88" s="244">
        <f>SUM(H87)</f>
        <v>2596</v>
      </c>
      <c r="I88" s="9"/>
      <c r="J88" s="90"/>
    </row>
    <row r="89" spans="1:10" ht="14.25" customHeight="1">
      <c r="A89" s="297" t="s">
        <v>30</v>
      </c>
      <c r="B89" s="298"/>
      <c r="C89" s="298"/>
      <c r="D89" s="298"/>
      <c r="E89" s="298"/>
      <c r="F89" s="298"/>
      <c r="G89" s="298"/>
      <c r="H89" s="298"/>
      <c r="I89" s="9"/>
      <c r="J89" s="90"/>
    </row>
    <row r="90" spans="1:10" ht="14.25" customHeight="1">
      <c r="A90" s="6" t="s">
        <v>104</v>
      </c>
      <c r="B90" s="32">
        <v>18</v>
      </c>
      <c r="C90" s="33" t="s">
        <v>46</v>
      </c>
      <c r="D90" s="32">
        <v>12</v>
      </c>
      <c r="E90" s="33" t="s">
        <v>4</v>
      </c>
      <c r="F90" s="32">
        <v>35</v>
      </c>
      <c r="G90" s="33" t="s">
        <v>3</v>
      </c>
      <c r="H90" s="85">
        <f>B90*D90*F90</f>
        <v>7560</v>
      </c>
      <c r="I90" s="9"/>
      <c r="J90" s="90"/>
    </row>
    <row r="91" spans="1:10" ht="14.25" customHeight="1">
      <c r="A91" s="6" t="s">
        <v>125</v>
      </c>
      <c r="B91" s="32">
        <v>30</v>
      </c>
      <c r="C91" s="33" t="s">
        <v>6</v>
      </c>
      <c r="D91" s="32"/>
      <c r="E91" s="33"/>
      <c r="F91" s="32">
        <v>33</v>
      </c>
      <c r="G91" s="33" t="s">
        <v>3</v>
      </c>
      <c r="H91" s="85">
        <f>B91*F91</f>
        <v>990</v>
      </c>
      <c r="I91" s="9"/>
      <c r="J91" s="90"/>
    </row>
    <row r="92" spans="1:10" ht="14.25" customHeight="1">
      <c r="A92" s="6" t="s">
        <v>103</v>
      </c>
      <c r="B92" s="32">
        <v>28</v>
      </c>
      <c r="C92" s="33" t="s">
        <v>6</v>
      </c>
      <c r="D92" s="32"/>
      <c r="E92" s="33"/>
      <c r="F92" s="32">
        <v>36</v>
      </c>
      <c r="G92" s="33" t="s">
        <v>3</v>
      </c>
      <c r="H92" s="85">
        <f>B92*F92</f>
        <v>1008</v>
      </c>
      <c r="I92" s="9"/>
      <c r="J92" s="90"/>
    </row>
    <row r="93" spans="1:10" ht="14.25" customHeight="1">
      <c r="A93" s="6" t="s">
        <v>334</v>
      </c>
      <c r="B93" s="32">
        <v>7</v>
      </c>
      <c r="C93" s="33" t="s">
        <v>6</v>
      </c>
      <c r="D93" s="32">
        <v>9</v>
      </c>
      <c r="E93" s="33" t="s">
        <v>4</v>
      </c>
      <c r="F93" s="32">
        <v>11</v>
      </c>
      <c r="G93" s="33" t="s">
        <v>3</v>
      </c>
      <c r="H93" s="85">
        <f>B93*D93*F93</f>
        <v>693</v>
      </c>
      <c r="I93" s="9"/>
      <c r="J93" s="90"/>
    </row>
    <row r="94" spans="1:10" ht="14.25" customHeight="1">
      <c r="A94" s="6" t="s">
        <v>210</v>
      </c>
      <c r="B94" s="32">
        <v>3</v>
      </c>
      <c r="C94" s="33" t="s">
        <v>6</v>
      </c>
      <c r="D94" s="32">
        <v>9</v>
      </c>
      <c r="E94" s="33" t="s">
        <v>4</v>
      </c>
      <c r="F94" s="32">
        <v>28</v>
      </c>
      <c r="G94" s="33" t="s">
        <v>3</v>
      </c>
      <c r="H94" s="85">
        <f>B94*D94*F94</f>
        <v>756</v>
      </c>
      <c r="I94" s="9"/>
      <c r="J94" s="90"/>
    </row>
    <row r="95" spans="1:10" ht="14.25" customHeight="1">
      <c r="A95" s="6" t="s">
        <v>230</v>
      </c>
      <c r="B95" s="32">
        <v>90</v>
      </c>
      <c r="C95" s="33" t="s">
        <v>6</v>
      </c>
      <c r="D95" s="32"/>
      <c r="E95" s="33"/>
      <c r="F95" s="32">
        <v>9.5</v>
      </c>
      <c r="G95" s="33" t="s">
        <v>3</v>
      </c>
      <c r="H95" s="85">
        <f>B95*F95</f>
        <v>855</v>
      </c>
      <c r="I95" s="9"/>
      <c r="J95" s="90"/>
    </row>
    <row r="96" spans="1:10" ht="14.25" customHeight="1">
      <c r="A96" s="6" t="s">
        <v>409</v>
      </c>
      <c r="B96" s="32">
        <v>18</v>
      </c>
      <c r="C96" s="33" t="s">
        <v>6</v>
      </c>
      <c r="D96" s="32"/>
      <c r="E96" s="33"/>
      <c r="F96" s="32">
        <v>70</v>
      </c>
      <c r="G96" s="33" t="s">
        <v>3</v>
      </c>
      <c r="H96" s="85">
        <f aca="true" t="shared" si="1" ref="H96:H116">B96*F96</f>
        <v>1260</v>
      </c>
      <c r="I96" s="9"/>
      <c r="J96" s="90"/>
    </row>
    <row r="97" spans="1:10" ht="14.25" customHeight="1">
      <c r="A97" s="6" t="s">
        <v>410</v>
      </c>
      <c r="B97" s="32">
        <v>18</v>
      </c>
      <c r="C97" s="33" t="s">
        <v>6</v>
      </c>
      <c r="D97" s="32"/>
      <c r="E97" s="33"/>
      <c r="F97" s="32">
        <v>43</v>
      </c>
      <c r="G97" s="33" t="s">
        <v>3</v>
      </c>
      <c r="H97" s="85">
        <f t="shared" si="1"/>
        <v>774</v>
      </c>
      <c r="I97" s="9"/>
      <c r="J97" s="90"/>
    </row>
    <row r="98" spans="1:10" ht="14.25" customHeight="1">
      <c r="A98" s="6" t="s">
        <v>170</v>
      </c>
      <c r="B98" s="32">
        <v>9</v>
      </c>
      <c r="C98" s="33" t="s">
        <v>6</v>
      </c>
      <c r="D98" s="32"/>
      <c r="E98" s="33"/>
      <c r="F98" s="32">
        <v>52</v>
      </c>
      <c r="G98" s="33" t="s">
        <v>3</v>
      </c>
      <c r="H98" s="85">
        <f t="shared" si="1"/>
        <v>468</v>
      </c>
      <c r="I98" s="9"/>
      <c r="J98" s="90"/>
    </row>
    <row r="99" spans="1:10" ht="14.25" customHeight="1">
      <c r="A99" s="6" t="s">
        <v>317</v>
      </c>
      <c r="B99" s="32">
        <v>3</v>
      </c>
      <c r="C99" s="33" t="s">
        <v>6</v>
      </c>
      <c r="D99" s="32"/>
      <c r="E99" s="33"/>
      <c r="F99" s="32">
        <v>120</v>
      </c>
      <c r="G99" s="33" t="s">
        <v>3</v>
      </c>
      <c r="H99" s="85">
        <f t="shared" si="1"/>
        <v>360</v>
      </c>
      <c r="I99" s="9"/>
      <c r="J99" s="90"/>
    </row>
    <row r="100" spans="1:10" ht="14.25" customHeight="1">
      <c r="A100" s="6" t="s">
        <v>316</v>
      </c>
      <c r="B100" s="32">
        <v>5</v>
      </c>
      <c r="C100" s="33" t="s">
        <v>6</v>
      </c>
      <c r="D100" s="32"/>
      <c r="E100" s="33"/>
      <c r="F100" s="32">
        <v>70</v>
      </c>
      <c r="G100" s="33" t="s">
        <v>3</v>
      </c>
      <c r="H100" s="85">
        <f t="shared" si="1"/>
        <v>350</v>
      </c>
      <c r="I100" s="9"/>
      <c r="J100" s="90"/>
    </row>
    <row r="101" spans="1:10" ht="14.25" customHeight="1">
      <c r="A101" s="65" t="s">
        <v>130</v>
      </c>
      <c r="B101" s="32">
        <v>5</v>
      </c>
      <c r="C101" s="33" t="s">
        <v>6</v>
      </c>
      <c r="D101" s="32"/>
      <c r="E101" s="33"/>
      <c r="F101" s="32">
        <v>133</v>
      </c>
      <c r="G101" s="33" t="s">
        <v>3</v>
      </c>
      <c r="H101" s="85">
        <f t="shared" si="1"/>
        <v>665</v>
      </c>
      <c r="I101" s="9"/>
      <c r="J101" s="90"/>
    </row>
    <row r="102" spans="1:10" ht="14.25" customHeight="1">
      <c r="A102" s="65" t="s">
        <v>839</v>
      </c>
      <c r="B102" s="32">
        <v>2</v>
      </c>
      <c r="C102" s="33" t="s">
        <v>6</v>
      </c>
      <c r="D102" s="32"/>
      <c r="E102" s="33"/>
      <c r="F102" s="32">
        <v>301</v>
      </c>
      <c r="G102" s="33" t="s">
        <v>3</v>
      </c>
      <c r="H102" s="85">
        <f t="shared" si="1"/>
        <v>602</v>
      </c>
      <c r="I102" s="9"/>
      <c r="J102" s="90"/>
    </row>
    <row r="103" spans="1:10" ht="14.25" customHeight="1">
      <c r="A103" s="65" t="s">
        <v>411</v>
      </c>
      <c r="B103" s="32">
        <v>4</v>
      </c>
      <c r="C103" s="33" t="s">
        <v>6</v>
      </c>
      <c r="D103" s="32"/>
      <c r="E103" s="33"/>
      <c r="F103" s="32">
        <v>110</v>
      </c>
      <c r="G103" s="33" t="s">
        <v>3</v>
      </c>
      <c r="H103" s="85">
        <f t="shared" si="1"/>
        <v>440</v>
      </c>
      <c r="I103" s="9"/>
      <c r="J103" s="90"/>
    </row>
    <row r="104" spans="1:10" ht="14.25" customHeight="1">
      <c r="A104" s="83" t="s">
        <v>412</v>
      </c>
      <c r="B104" s="32">
        <v>4</v>
      </c>
      <c r="C104" s="33" t="s">
        <v>6</v>
      </c>
      <c r="D104" s="32"/>
      <c r="E104" s="33"/>
      <c r="F104" s="32">
        <v>120</v>
      </c>
      <c r="G104" s="33" t="s">
        <v>3</v>
      </c>
      <c r="H104" s="85">
        <f t="shared" si="1"/>
        <v>480</v>
      </c>
      <c r="I104" s="9"/>
      <c r="J104" s="90"/>
    </row>
    <row r="105" spans="1:10" ht="14.25" customHeight="1">
      <c r="A105" s="83" t="s">
        <v>413</v>
      </c>
      <c r="B105" s="32">
        <v>1</v>
      </c>
      <c r="C105" s="33" t="s">
        <v>6</v>
      </c>
      <c r="D105" s="32"/>
      <c r="E105" s="33"/>
      <c r="F105" s="32">
        <v>70</v>
      </c>
      <c r="G105" s="33" t="s">
        <v>3</v>
      </c>
      <c r="H105" s="85">
        <f t="shared" si="1"/>
        <v>70</v>
      </c>
      <c r="I105" s="9"/>
      <c r="J105" s="90"/>
    </row>
    <row r="106" spans="1:10" ht="14.25" customHeight="1">
      <c r="A106" s="83" t="s">
        <v>197</v>
      </c>
      <c r="B106" s="32">
        <v>3</v>
      </c>
      <c r="C106" s="33" t="s">
        <v>6</v>
      </c>
      <c r="D106" s="32">
        <v>5</v>
      </c>
      <c r="E106" s="33" t="s">
        <v>4</v>
      </c>
      <c r="F106" s="32">
        <v>210</v>
      </c>
      <c r="G106" s="33" t="s">
        <v>3</v>
      </c>
      <c r="H106" s="85">
        <f t="shared" si="1"/>
        <v>630</v>
      </c>
      <c r="I106" s="9"/>
      <c r="J106" s="90"/>
    </row>
    <row r="107" spans="1:10" ht="14.25" customHeight="1">
      <c r="A107" s="83" t="s">
        <v>176</v>
      </c>
      <c r="B107" s="32">
        <v>5</v>
      </c>
      <c r="C107" s="33" t="s">
        <v>6</v>
      </c>
      <c r="D107" s="32"/>
      <c r="E107" s="33"/>
      <c r="F107" s="32">
        <v>40</v>
      </c>
      <c r="G107" s="33" t="s">
        <v>3</v>
      </c>
      <c r="H107" s="85">
        <f t="shared" si="1"/>
        <v>200</v>
      </c>
      <c r="I107" s="9"/>
      <c r="J107" s="90"/>
    </row>
    <row r="108" spans="1:10" ht="14.25" customHeight="1">
      <c r="A108" s="83" t="s">
        <v>174</v>
      </c>
      <c r="B108" s="32">
        <v>9</v>
      </c>
      <c r="C108" s="33" t="s">
        <v>6</v>
      </c>
      <c r="D108" s="32"/>
      <c r="E108" s="33"/>
      <c r="F108" s="32">
        <v>12</v>
      </c>
      <c r="G108" s="33" t="s">
        <v>3</v>
      </c>
      <c r="H108" s="85">
        <f t="shared" si="1"/>
        <v>108</v>
      </c>
      <c r="I108" s="9"/>
      <c r="J108" s="90"/>
    </row>
    <row r="109" spans="1:10" ht="14.25" customHeight="1">
      <c r="A109" s="83" t="s">
        <v>414</v>
      </c>
      <c r="B109" s="32">
        <v>12</v>
      </c>
      <c r="C109" s="33" t="s">
        <v>6</v>
      </c>
      <c r="D109" s="32"/>
      <c r="E109" s="33"/>
      <c r="F109" s="32">
        <v>15</v>
      </c>
      <c r="G109" s="33" t="s">
        <v>3</v>
      </c>
      <c r="H109" s="85">
        <f t="shared" si="1"/>
        <v>180</v>
      </c>
      <c r="I109" s="9"/>
      <c r="J109" s="90"/>
    </row>
    <row r="110" spans="1:10" ht="14.25" customHeight="1">
      <c r="A110" s="83" t="s">
        <v>415</v>
      </c>
      <c r="B110" s="32">
        <v>10</v>
      </c>
      <c r="C110" s="33" t="s">
        <v>6</v>
      </c>
      <c r="D110" s="32"/>
      <c r="E110" s="33"/>
      <c r="F110" s="32">
        <v>15</v>
      </c>
      <c r="G110" s="33" t="s">
        <v>3</v>
      </c>
      <c r="H110" s="85">
        <f t="shared" si="1"/>
        <v>150</v>
      </c>
      <c r="I110" s="9"/>
      <c r="J110" s="90"/>
    </row>
    <row r="111" spans="1:10" ht="14.25" customHeight="1">
      <c r="A111" s="83" t="s">
        <v>416</v>
      </c>
      <c r="B111" s="32">
        <v>9</v>
      </c>
      <c r="C111" s="33" t="s">
        <v>6</v>
      </c>
      <c r="D111" s="32"/>
      <c r="E111" s="33"/>
      <c r="F111" s="32">
        <v>30</v>
      </c>
      <c r="G111" s="33" t="s">
        <v>3</v>
      </c>
      <c r="H111" s="85">
        <f t="shared" si="1"/>
        <v>270</v>
      </c>
      <c r="I111" s="9"/>
      <c r="J111" s="90"/>
    </row>
    <row r="112" spans="1:10" ht="14.25" customHeight="1">
      <c r="A112" s="83" t="s">
        <v>417</v>
      </c>
      <c r="B112" s="32">
        <v>2</v>
      </c>
      <c r="C112" s="33" t="s">
        <v>6</v>
      </c>
      <c r="D112" s="32"/>
      <c r="E112" s="33"/>
      <c r="F112" s="32">
        <v>250</v>
      </c>
      <c r="G112" s="33" t="s">
        <v>3</v>
      </c>
      <c r="H112" s="85">
        <f t="shared" si="1"/>
        <v>500</v>
      </c>
      <c r="I112" s="9"/>
      <c r="J112" s="90"/>
    </row>
    <row r="113" spans="1:10" ht="14.25" customHeight="1">
      <c r="A113" s="83" t="s">
        <v>418</v>
      </c>
      <c r="B113" s="32">
        <v>20</v>
      </c>
      <c r="C113" s="33" t="s">
        <v>6</v>
      </c>
      <c r="D113" s="32"/>
      <c r="E113" s="33"/>
      <c r="F113" s="32">
        <v>34</v>
      </c>
      <c r="G113" s="33" t="s">
        <v>3</v>
      </c>
      <c r="H113" s="85">
        <f t="shared" si="1"/>
        <v>680</v>
      </c>
      <c r="I113" s="9"/>
      <c r="J113" s="90"/>
    </row>
    <row r="114" spans="1:10" ht="14.25" customHeight="1">
      <c r="A114" s="83" t="s">
        <v>107</v>
      </c>
      <c r="B114" s="32">
        <v>1</v>
      </c>
      <c r="C114" s="33" t="s">
        <v>6</v>
      </c>
      <c r="D114" s="32"/>
      <c r="E114" s="33"/>
      <c r="F114" s="32">
        <v>502</v>
      </c>
      <c r="G114" s="33" t="s">
        <v>3</v>
      </c>
      <c r="H114" s="85">
        <f t="shared" si="1"/>
        <v>502</v>
      </c>
      <c r="I114" s="9"/>
      <c r="J114" s="90"/>
    </row>
    <row r="115" spans="1:10" ht="14.25" customHeight="1">
      <c r="A115" s="83" t="s">
        <v>47</v>
      </c>
      <c r="B115" s="32">
        <v>2</v>
      </c>
      <c r="C115" s="33" t="s">
        <v>6</v>
      </c>
      <c r="D115" s="32"/>
      <c r="E115" s="33"/>
      <c r="F115" s="32">
        <v>160</v>
      </c>
      <c r="G115" s="33" t="s">
        <v>3</v>
      </c>
      <c r="H115" s="85">
        <f t="shared" si="1"/>
        <v>320</v>
      </c>
      <c r="I115" s="9"/>
      <c r="J115" s="90"/>
    </row>
    <row r="116" spans="1:10" ht="14.25" customHeight="1">
      <c r="A116" s="83" t="s">
        <v>138</v>
      </c>
      <c r="B116" s="32">
        <v>5</v>
      </c>
      <c r="C116" s="33" t="s">
        <v>6</v>
      </c>
      <c r="D116" s="32"/>
      <c r="E116" s="33"/>
      <c r="F116" s="32">
        <v>400</v>
      </c>
      <c r="G116" s="33" t="s">
        <v>3</v>
      </c>
      <c r="H116" s="85">
        <f t="shared" si="1"/>
        <v>2000</v>
      </c>
      <c r="I116" s="9"/>
      <c r="J116" s="90"/>
    </row>
    <row r="117" spans="1:10" ht="14.25" customHeight="1">
      <c r="A117" s="2" t="s">
        <v>753</v>
      </c>
      <c r="B117" s="63"/>
      <c r="C117" s="7"/>
      <c r="D117" s="303"/>
      <c r="E117" s="304"/>
      <c r="F117" s="8"/>
      <c r="G117" s="8"/>
      <c r="H117" s="252">
        <v>22876</v>
      </c>
      <c r="I117" s="9"/>
      <c r="J117" s="90"/>
    </row>
    <row r="118" spans="1:10" ht="14.25" customHeight="1">
      <c r="A118" s="2" t="s">
        <v>745</v>
      </c>
      <c r="B118" s="7"/>
      <c r="C118" s="7"/>
      <c r="D118" s="303"/>
      <c r="E118" s="304"/>
      <c r="F118" s="8"/>
      <c r="G118" s="8"/>
      <c r="H118" s="249">
        <v>20000</v>
      </c>
      <c r="I118" s="9"/>
      <c r="J118" s="90"/>
    </row>
    <row r="119" spans="1:10" ht="14.25" customHeight="1">
      <c r="A119" s="297" t="s">
        <v>31</v>
      </c>
      <c r="B119" s="298"/>
      <c r="C119" s="298"/>
      <c r="D119" s="298"/>
      <c r="E119" s="298"/>
      <c r="F119" s="298"/>
      <c r="G119" s="298"/>
      <c r="H119" s="298"/>
      <c r="I119" s="9"/>
      <c r="J119" s="90"/>
    </row>
    <row r="120" spans="1:10" ht="14.25" customHeight="1">
      <c r="A120" s="6" t="s">
        <v>351</v>
      </c>
      <c r="B120" s="32">
        <v>10</v>
      </c>
      <c r="C120" s="33" t="s">
        <v>419</v>
      </c>
      <c r="D120" s="32"/>
      <c r="E120" s="33"/>
      <c r="F120" s="32">
        <v>1900</v>
      </c>
      <c r="G120" s="33" t="s">
        <v>3</v>
      </c>
      <c r="H120" s="85">
        <f>B120*F120</f>
        <v>19000</v>
      </c>
      <c r="I120" s="9"/>
      <c r="J120" s="90"/>
    </row>
    <row r="121" spans="1:10" ht="14.25" customHeight="1">
      <c r="A121" s="6" t="s">
        <v>114</v>
      </c>
      <c r="B121" s="32">
        <v>2</v>
      </c>
      <c r="C121" s="33" t="s">
        <v>420</v>
      </c>
      <c r="D121" s="32"/>
      <c r="E121" s="33"/>
      <c r="F121" s="32">
        <v>2000</v>
      </c>
      <c r="G121" s="33" t="s">
        <v>3</v>
      </c>
      <c r="H121" s="85">
        <f aca="true" t="shared" si="2" ref="H121:H129">B121*F121</f>
        <v>4000</v>
      </c>
      <c r="I121" s="9"/>
      <c r="J121" s="90"/>
    </row>
    <row r="122" spans="1:10" ht="14.25" customHeight="1">
      <c r="A122" s="6" t="s">
        <v>187</v>
      </c>
      <c r="B122" s="32">
        <v>1</v>
      </c>
      <c r="C122" s="33" t="s">
        <v>421</v>
      </c>
      <c r="D122" s="32"/>
      <c r="E122" s="33"/>
      <c r="F122" s="32">
        <v>1500</v>
      </c>
      <c r="G122" s="33" t="s">
        <v>3</v>
      </c>
      <c r="H122" s="85">
        <f t="shared" si="2"/>
        <v>1500</v>
      </c>
      <c r="I122" s="9"/>
      <c r="J122" s="90"/>
    </row>
    <row r="123" spans="1:10" ht="14.25" customHeight="1">
      <c r="A123" s="6" t="s">
        <v>142</v>
      </c>
      <c r="B123" s="32">
        <v>10</v>
      </c>
      <c r="C123" s="33" t="s">
        <v>350</v>
      </c>
      <c r="D123" s="32"/>
      <c r="E123" s="33"/>
      <c r="F123" s="32">
        <v>265</v>
      </c>
      <c r="G123" s="33" t="s">
        <v>3</v>
      </c>
      <c r="H123" s="85">
        <f t="shared" si="2"/>
        <v>2650</v>
      </c>
      <c r="I123" s="9"/>
      <c r="J123" s="90"/>
    </row>
    <row r="124" spans="1:10" ht="14.25" customHeight="1">
      <c r="A124" s="6" t="s">
        <v>112</v>
      </c>
      <c r="B124" s="32">
        <v>1</v>
      </c>
      <c r="C124" s="33" t="s">
        <v>110</v>
      </c>
      <c r="D124" s="32"/>
      <c r="E124" s="33"/>
      <c r="F124" s="32">
        <v>250</v>
      </c>
      <c r="G124" s="33" t="s">
        <v>3</v>
      </c>
      <c r="H124" s="85">
        <f t="shared" si="2"/>
        <v>250</v>
      </c>
      <c r="I124" s="9"/>
      <c r="J124" s="90"/>
    </row>
    <row r="125" spans="1:10" ht="14.25" customHeight="1">
      <c r="A125" s="6" t="s">
        <v>189</v>
      </c>
      <c r="B125" s="32">
        <v>8</v>
      </c>
      <c r="C125" s="33" t="s">
        <v>110</v>
      </c>
      <c r="D125" s="32"/>
      <c r="E125" s="33"/>
      <c r="F125" s="32">
        <v>200</v>
      </c>
      <c r="G125" s="33" t="s">
        <v>3</v>
      </c>
      <c r="H125" s="85">
        <f t="shared" si="2"/>
        <v>1600</v>
      </c>
      <c r="I125" s="9"/>
      <c r="J125" s="90"/>
    </row>
    <row r="126" spans="1:10" ht="14.25" customHeight="1">
      <c r="A126" s="6" t="s">
        <v>354</v>
      </c>
      <c r="B126" s="32">
        <v>0.45</v>
      </c>
      <c r="C126" s="33" t="s">
        <v>181</v>
      </c>
      <c r="D126" s="32"/>
      <c r="E126" s="33"/>
      <c r="F126" s="32">
        <v>6400</v>
      </c>
      <c r="G126" s="33" t="s">
        <v>3</v>
      </c>
      <c r="H126" s="85">
        <f t="shared" si="2"/>
        <v>2880</v>
      </c>
      <c r="I126" s="9"/>
      <c r="J126" s="90"/>
    </row>
    <row r="127" spans="1:10" ht="14.25" customHeight="1">
      <c r="A127" s="6" t="s">
        <v>120</v>
      </c>
      <c r="B127" s="32">
        <v>20</v>
      </c>
      <c r="C127" s="33" t="s">
        <v>6</v>
      </c>
      <c r="D127" s="33"/>
      <c r="E127" s="33"/>
      <c r="F127" s="32">
        <v>25</v>
      </c>
      <c r="G127" s="33" t="s">
        <v>3</v>
      </c>
      <c r="H127" s="85">
        <f t="shared" si="2"/>
        <v>500</v>
      </c>
      <c r="I127" s="9"/>
      <c r="J127" s="90"/>
    </row>
    <row r="128" spans="1:10" ht="14.25" customHeight="1">
      <c r="A128" s="6" t="s">
        <v>119</v>
      </c>
      <c r="B128" s="32">
        <v>8</v>
      </c>
      <c r="C128" s="33" t="s">
        <v>6</v>
      </c>
      <c r="D128" s="33"/>
      <c r="E128" s="33"/>
      <c r="F128" s="32">
        <v>70</v>
      </c>
      <c r="G128" s="33" t="s">
        <v>3</v>
      </c>
      <c r="H128" s="85">
        <f t="shared" si="2"/>
        <v>560</v>
      </c>
      <c r="I128" s="9"/>
      <c r="J128" s="90"/>
    </row>
    <row r="129" spans="1:10" ht="14.25" customHeight="1">
      <c r="A129" s="6" t="s">
        <v>204</v>
      </c>
      <c r="B129" s="32">
        <v>1</v>
      </c>
      <c r="C129" s="33" t="s">
        <v>6</v>
      </c>
      <c r="D129" s="32"/>
      <c r="E129" s="33"/>
      <c r="F129" s="32">
        <v>120</v>
      </c>
      <c r="G129" s="33" t="s">
        <v>3</v>
      </c>
      <c r="H129" s="85">
        <f t="shared" si="2"/>
        <v>120</v>
      </c>
      <c r="I129" s="9"/>
      <c r="J129" s="90"/>
    </row>
    <row r="130" spans="1:10" ht="14.25" customHeight="1">
      <c r="A130" s="2" t="s">
        <v>750</v>
      </c>
      <c r="B130" s="4"/>
      <c r="C130" s="4"/>
      <c r="D130" s="95"/>
      <c r="E130" s="95"/>
      <c r="F130" s="99"/>
      <c r="G130" s="3"/>
      <c r="H130" s="252">
        <f>SUM(H120:H129)</f>
        <v>33060</v>
      </c>
      <c r="I130" s="9"/>
      <c r="J130" s="90"/>
    </row>
    <row r="131" spans="1:10" ht="14.25" customHeight="1">
      <c r="A131" s="2" t="s">
        <v>749</v>
      </c>
      <c r="B131" s="7"/>
      <c r="C131" s="7"/>
      <c r="D131" s="40"/>
      <c r="E131" s="40"/>
      <c r="F131" s="8"/>
      <c r="G131" s="8"/>
      <c r="H131" s="249">
        <v>33085</v>
      </c>
      <c r="I131" s="9"/>
      <c r="J131" s="90"/>
    </row>
    <row r="132" spans="1:10" ht="14.25" customHeight="1">
      <c r="A132" s="2" t="s">
        <v>259</v>
      </c>
      <c r="B132" s="7"/>
      <c r="C132" s="7"/>
      <c r="D132" s="7"/>
      <c r="E132" s="7"/>
      <c r="F132" s="8"/>
      <c r="G132" s="8"/>
      <c r="H132" s="244">
        <f>H79+H82+H88+H117+H130</f>
        <v>287912</v>
      </c>
      <c r="I132" s="9"/>
      <c r="J132" s="90"/>
    </row>
    <row r="133" spans="1:10" ht="14.25" customHeight="1">
      <c r="A133" s="2" t="s">
        <v>407</v>
      </c>
      <c r="B133" s="7"/>
      <c r="C133" s="7"/>
      <c r="D133" s="7"/>
      <c r="E133" s="7"/>
      <c r="F133" s="8"/>
      <c r="G133" s="8"/>
      <c r="H133" s="244">
        <v>288000</v>
      </c>
      <c r="I133" s="9"/>
      <c r="J133" s="90"/>
    </row>
    <row r="134" spans="1:10" ht="14.25" customHeight="1">
      <c r="A134" s="46" t="s">
        <v>86</v>
      </c>
      <c r="B134" s="47"/>
      <c r="C134" s="47"/>
      <c r="D134" s="47"/>
      <c r="E134" s="47"/>
      <c r="F134" s="48"/>
      <c r="G134" s="48"/>
      <c r="H134" s="253">
        <f>H5+H9+H13+H21+H32+H44+H57+H62+H132+H67</f>
        <v>1757373</v>
      </c>
      <c r="I134" s="9"/>
      <c r="J134" s="90"/>
    </row>
    <row r="135" spans="1:10" ht="14.25" customHeight="1">
      <c r="A135" s="50" t="s">
        <v>87</v>
      </c>
      <c r="B135" s="47"/>
      <c r="C135" s="47"/>
      <c r="D135" s="47"/>
      <c r="E135" s="47"/>
      <c r="F135" s="48"/>
      <c r="G135" s="48"/>
      <c r="H135" s="253">
        <f>H6+H10+H14+H22+H33+H45+H58+H63+H133+H68</f>
        <v>1742000</v>
      </c>
      <c r="I135" s="258">
        <f>SUM(I65:I134)</f>
        <v>15010</v>
      </c>
      <c r="J135" s="90"/>
    </row>
    <row r="136" spans="1:10" ht="12.75" customHeight="1">
      <c r="A136" s="316"/>
      <c r="B136" s="330"/>
      <c r="C136" s="330"/>
      <c r="D136" s="330"/>
      <c r="E136" s="330"/>
      <c r="F136" s="330"/>
      <c r="G136" s="330"/>
      <c r="H136" s="330"/>
      <c r="I136" s="330"/>
      <c r="J136" s="330"/>
    </row>
    <row r="137" spans="1:10" ht="14.25" customHeight="1">
      <c r="A137" s="316" t="s">
        <v>61</v>
      </c>
      <c r="B137" s="330"/>
      <c r="C137" s="330"/>
      <c r="D137" s="330"/>
      <c r="E137" s="330"/>
      <c r="F137" s="330"/>
      <c r="G137" s="330"/>
      <c r="H137" s="330"/>
      <c r="I137" s="330"/>
      <c r="J137" s="330"/>
    </row>
    <row r="138" spans="1:7" ht="14.25" customHeight="1">
      <c r="A138" s="1" t="s">
        <v>62</v>
      </c>
      <c r="B138" s="1"/>
      <c r="C138" s="1"/>
      <c r="D138" s="1" t="s">
        <v>60</v>
      </c>
      <c r="E138" s="1"/>
      <c r="F138" s="1"/>
      <c r="G138" s="1" t="s">
        <v>756</v>
      </c>
    </row>
    <row r="139" spans="1:6" ht="14.25" customHeight="1">
      <c r="A139" s="26"/>
      <c r="B139" s="26"/>
      <c r="C139" s="26"/>
      <c r="D139" s="26"/>
      <c r="E139" s="11"/>
      <c r="F139" s="27"/>
    </row>
    <row r="140" spans="1:6" ht="14.25" customHeight="1">
      <c r="A140" s="26"/>
      <c r="B140" s="26"/>
      <c r="C140" s="26"/>
      <c r="D140" s="26"/>
      <c r="E140" s="11"/>
      <c r="F140" s="27"/>
    </row>
    <row r="141" spans="1:6" ht="14.25" customHeight="1">
      <c r="A141" s="26"/>
      <c r="B141" s="26"/>
      <c r="C141" s="26"/>
      <c r="D141" s="26"/>
      <c r="E141" s="11"/>
      <c r="F141" s="27"/>
    </row>
    <row r="142" spans="1:6" ht="14.25" customHeight="1">
      <c r="A142" s="26"/>
      <c r="B142" s="26"/>
      <c r="C142" s="26"/>
      <c r="D142" s="26"/>
      <c r="E142" s="11"/>
      <c r="F142" s="27"/>
    </row>
    <row r="143" spans="1:6" ht="14.25" customHeight="1">
      <c r="A143" s="26"/>
      <c r="B143" s="26"/>
      <c r="C143" s="26"/>
      <c r="D143" s="26"/>
      <c r="E143" s="11"/>
      <c r="F143" s="27"/>
    </row>
    <row r="144" spans="1:6" ht="14.25" customHeight="1">
      <c r="A144" s="26"/>
      <c r="B144" s="26"/>
      <c r="C144" s="26"/>
      <c r="D144" s="26"/>
      <c r="E144" s="11"/>
      <c r="F144" s="27"/>
    </row>
    <row r="145" spans="1:6" ht="14.25" customHeight="1">
      <c r="A145" s="26"/>
      <c r="B145" s="26"/>
      <c r="C145" s="26"/>
      <c r="D145" s="26"/>
      <c r="E145" s="11"/>
      <c r="F145" s="27"/>
    </row>
    <row r="146" spans="1:6" ht="14.25" customHeight="1">
      <c r="A146" s="26"/>
      <c r="B146" s="26"/>
      <c r="C146" s="26"/>
      <c r="D146" s="26"/>
      <c r="E146" s="11"/>
      <c r="F146" s="27"/>
    </row>
    <row r="147" spans="1:6" ht="14.25" customHeight="1">
      <c r="A147" s="26"/>
      <c r="B147" s="26"/>
      <c r="C147" s="26"/>
      <c r="D147" s="26"/>
      <c r="E147" s="11"/>
      <c r="F147" s="27"/>
    </row>
    <row r="148" spans="1:6" ht="14.25" customHeight="1">
      <c r="A148" s="26"/>
      <c r="B148" s="26"/>
      <c r="C148" s="26"/>
      <c r="D148" s="26"/>
      <c r="E148" s="11"/>
      <c r="F148" s="27"/>
    </row>
    <row r="149" spans="1:6" ht="14.25" customHeight="1">
      <c r="A149" s="28"/>
      <c r="B149" s="28"/>
      <c r="C149" s="26"/>
      <c r="D149" s="11"/>
      <c r="E149" s="11"/>
      <c r="F149" s="27"/>
    </row>
    <row r="150" spans="1:6" ht="14.25" customHeight="1">
      <c r="A150" s="29"/>
      <c r="B150" s="29"/>
      <c r="C150" s="29"/>
      <c r="D150" s="29"/>
      <c r="E150" s="11"/>
      <c r="F150" s="27"/>
    </row>
    <row r="151" spans="1:6" ht="14.25" customHeight="1">
      <c r="A151" s="30"/>
      <c r="B151" s="11"/>
      <c r="C151" s="11"/>
      <c r="D151" s="11"/>
      <c r="E151" s="11"/>
      <c r="F151" s="27"/>
    </row>
  </sheetData>
  <sheetProtection/>
  <mergeCells count="30">
    <mergeCell ref="A16:H16"/>
    <mergeCell ref="D83:E83"/>
    <mergeCell ref="A136:J136"/>
    <mergeCell ref="A85:H85"/>
    <mergeCell ref="D86:E86"/>
    <mergeCell ref="D88:E88"/>
    <mergeCell ref="D118:E118"/>
    <mergeCell ref="A119:H119"/>
    <mergeCell ref="D117:E117"/>
    <mergeCell ref="D84:E84"/>
    <mergeCell ref="A64:H64"/>
    <mergeCell ref="A1:H1"/>
    <mergeCell ref="A59:H59"/>
    <mergeCell ref="A70:H70"/>
    <mergeCell ref="A2:H2"/>
    <mergeCell ref="A23:H23"/>
    <mergeCell ref="A34:H34"/>
    <mergeCell ref="A7:H7"/>
    <mergeCell ref="A3:H3"/>
    <mergeCell ref="A11:H11"/>
    <mergeCell ref="I1:I3"/>
    <mergeCell ref="A137:J137"/>
    <mergeCell ref="A89:H89"/>
    <mergeCell ref="A46:H46"/>
    <mergeCell ref="A24:A26"/>
    <mergeCell ref="D63:E63"/>
    <mergeCell ref="A69:H69"/>
    <mergeCell ref="A79:G79"/>
    <mergeCell ref="A80:H80"/>
    <mergeCell ref="A27:A29"/>
  </mergeCells>
  <printOptions/>
  <pageMargins left="0.7480314960629921" right="0.7480314960629921" top="0.4330708661417323" bottom="0.984251968503937" header="0.2362204724409449" footer="0.5118110236220472"/>
  <pageSetup horizontalDpi="600" verticalDpi="600" orientation="portrait" paperSize="9" scale="69" r:id="rId1"/>
  <rowBreaks count="2" manualBreakCount="2">
    <brk id="63" max="10" man="1"/>
    <brk id="1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SheetLayoutView="100" zoomScalePageLayoutView="0" workbookViewId="0" topLeftCell="A1">
      <selection activeCell="A49" sqref="A49"/>
    </sheetView>
  </sheetViews>
  <sheetFormatPr defaultColWidth="9.140625" defaultRowHeight="14.25" customHeight="1"/>
  <cols>
    <col min="1" max="1" width="30.28125" style="21" customWidth="1"/>
    <col min="2" max="2" width="9.421875" style="22" customWidth="1"/>
    <col min="3" max="3" width="5.28125" style="22" customWidth="1"/>
    <col min="4" max="4" width="7.7109375" style="22" customWidth="1"/>
    <col min="5" max="5" width="4.71093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33" t="s">
        <v>255</v>
      </c>
      <c r="B1" s="333"/>
      <c r="C1" s="333"/>
      <c r="D1" s="333"/>
      <c r="E1" s="333"/>
      <c r="F1" s="333"/>
      <c r="G1" s="333"/>
      <c r="H1" s="333"/>
    </row>
    <row r="2" spans="1:8" ht="14.25" customHeight="1">
      <c r="A2" s="282" t="s">
        <v>585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0.25" customHeight="1">
      <c r="A4" s="6" t="s">
        <v>632</v>
      </c>
      <c r="B4" s="75">
        <v>5205</v>
      </c>
      <c r="C4" s="68" t="s">
        <v>3</v>
      </c>
      <c r="D4" s="75">
        <v>1</v>
      </c>
      <c r="E4" s="75" t="s">
        <v>796</v>
      </c>
      <c r="F4" s="75">
        <v>12</v>
      </c>
      <c r="G4" s="75" t="s">
        <v>4</v>
      </c>
      <c r="H4" s="68">
        <v>62460</v>
      </c>
    </row>
    <row r="5" spans="1:8" ht="14.25" customHeight="1" thickBot="1">
      <c r="A5" s="114" t="s">
        <v>616</v>
      </c>
      <c r="B5" s="115"/>
      <c r="C5" s="115"/>
      <c r="D5" s="115"/>
      <c r="E5" s="115"/>
      <c r="F5" s="115"/>
      <c r="G5" s="115"/>
      <c r="H5" s="116">
        <v>62460</v>
      </c>
    </row>
    <row r="6" spans="1:8" ht="14.25" customHeight="1" thickBot="1">
      <c r="A6" s="147" t="s">
        <v>256</v>
      </c>
      <c r="B6" s="148"/>
      <c r="C6" s="148"/>
      <c r="D6" s="148"/>
      <c r="E6" s="148"/>
      <c r="F6" s="148"/>
      <c r="G6" s="148"/>
      <c r="H6" s="149">
        <v>62000</v>
      </c>
    </row>
    <row r="7" spans="1:8" ht="14.25" customHeight="1">
      <c r="A7" s="334" t="s">
        <v>423</v>
      </c>
      <c r="B7" s="335"/>
      <c r="C7" s="335"/>
      <c r="D7" s="335"/>
      <c r="E7" s="335"/>
      <c r="F7" s="335"/>
      <c r="G7" s="335"/>
      <c r="H7" s="336"/>
    </row>
    <row r="8" spans="1:8" ht="14.25" customHeight="1">
      <c r="A8" s="6" t="s">
        <v>671</v>
      </c>
      <c r="B8" s="68">
        <v>200</v>
      </c>
      <c r="C8" s="68" t="s">
        <v>3</v>
      </c>
      <c r="D8" s="68">
        <v>5</v>
      </c>
      <c r="E8" s="68" t="s">
        <v>5</v>
      </c>
      <c r="F8" s="68">
        <v>1</v>
      </c>
      <c r="G8" s="68" t="s">
        <v>2</v>
      </c>
      <c r="H8" s="68">
        <f>B8*D8*F8</f>
        <v>1000</v>
      </c>
    </row>
    <row r="9" spans="1:8" ht="14.25" customHeight="1">
      <c r="A9" s="6" t="s">
        <v>614</v>
      </c>
      <c r="B9" s="68">
        <v>200</v>
      </c>
      <c r="C9" s="68" t="s">
        <v>3</v>
      </c>
      <c r="D9" s="68">
        <v>3</v>
      </c>
      <c r="E9" s="68" t="s">
        <v>5</v>
      </c>
      <c r="F9" s="68">
        <v>3</v>
      </c>
      <c r="G9" s="68" t="s">
        <v>2</v>
      </c>
      <c r="H9" s="68">
        <f>B9*D9*F9</f>
        <v>1800</v>
      </c>
    </row>
    <row r="10" spans="1:8" ht="14.25" customHeight="1">
      <c r="A10" s="6" t="s">
        <v>615</v>
      </c>
      <c r="B10" s="68">
        <v>200</v>
      </c>
      <c r="C10" s="68" t="s">
        <v>3</v>
      </c>
      <c r="D10" s="68">
        <v>4</v>
      </c>
      <c r="E10" s="68" t="s">
        <v>5</v>
      </c>
      <c r="F10" s="68">
        <v>1</v>
      </c>
      <c r="G10" s="68" t="s">
        <v>2</v>
      </c>
      <c r="H10" s="68">
        <f>B10*D10*F10</f>
        <v>800</v>
      </c>
    </row>
    <row r="11" spans="1:8" ht="14.25" customHeight="1">
      <c r="A11" s="2" t="s">
        <v>616</v>
      </c>
      <c r="B11" s="67"/>
      <c r="C11" s="67"/>
      <c r="D11" s="67"/>
      <c r="E11" s="67"/>
      <c r="F11" s="67"/>
      <c r="G11" s="67"/>
      <c r="H11" s="84">
        <f>H8+H9+H10</f>
        <v>3600</v>
      </c>
    </row>
    <row r="12" spans="1:8" ht="14.25" customHeight="1">
      <c r="A12" s="2" t="s">
        <v>256</v>
      </c>
      <c r="B12" s="67"/>
      <c r="C12" s="67"/>
      <c r="D12" s="67"/>
      <c r="E12" s="67"/>
      <c r="F12" s="67"/>
      <c r="G12" s="67"/>
      <c r="H12" s="84">
        <v>4000</v>
      </c>
    </row>
    <row r="13" spans="1:8" ht="14.25" customHeight="1">
      <c r="A13" s="282" t="s">
        <v>424</v>
      </c>
      <c r="B13" s="283"/>
      <c r="C13" s="283"/>
      <c r="D13" s="283"/>
      <c r="E13" s="283"/>
      <c r="F13" s="283"/>
      <c r="G13" s="283"/>
      <c r="H13" s="308"/>
    </row>
    <row r="14" spans="1:8" ht="25.5" customHeight="1">
      <c r="A14" s="75" t="s">
        <v>617</v>
      </c>
      <c r="B14" s="68">
        <v>220</v>
      </c>
      <c r="C14" s="68" t="s">
        <v>3</v>
      </c>
      <c r="D14" s="68">
        <v>1</v>
      </c>
      <c r="E14" s="68" t="s">
        <v>5</v>
      </c>
      <c r="F14" s="68"/>
      <c r="G14" s="68"/>
      <c r="H14" s="68">
        <f>B14</f>
        <v>220</v>
      </c>
    </row>
    <row r="15" spans="1:8" ht="14.25" customHeight="1">
      <c r="A15" s="6" t="s">
        <v>684</v>
      </c>
      <c r="B15" s="68">
        <v>400</v>
      </c>
      <c r="C15" s="68" t="s">
        <v>3</v>
      </c>
      <c r="D15" s="68">
        <v>2</v>
      </c>
      <c r="E15" s="68" t="s">
        <v>7</v>
      </c>
      <c r="F15" s="68"/>
      <c r="G15" s="68"/>
      <c r="H15" s="68">
        <f>B15*D15</f>
        <v>800</v>
      </c>
    </row>
    <row r="16" spans="1:8" ht="14.25" customHeight="1" thickBot="1">
      <c r="A16" s="114" t="s">
        <v>616</v>
      </c>
      <c r="B16" s="150"/>
      <c r="C16" s="150"/>
      <c r="D16" s="150"/>
      <c r="E16" s="150"/>
      <c r="F16" s="150"/>
      <c r="G16" s="150"/>
      <c r="H16" s="116">
        <f>H14+H15</f>
        <v>1020</v>
      </c>
    </row>
    <row r="17" spans="1:8" ht="14.25" customHeight="1" thickBot="1">
      <c r="A17" s="147" t="s">
        <v>256</v>
      </c>
      <c r="B17" s="151"/>
      <c r="C17" s="151"/>
      <c r="D17" s="151"/>
      <c r="E17" s="151"/>
      <c r="F17" s="151"/>
      <c r="G17" s="151"/>
      <c r="H17" s="149">
        <v>1000</v>
      </c>
    </row>
    <row r="18" spans="1:8" ht="14.25" customHeight="1">
      <c r="A18" s="334" t="s">
        <v>665</v>
      </c>
      <c r="B18" s="335"/>
      <c r="C18" s="335"/>
      <c r="D18" s="335"/>
      <c r="E18" s="335"/>
      <c r="F18" s="335"/>
      <c r="G18" s="335"/>
      <c r="H18" s="336"/>
    </row>
    <row r="19" spans="1:8" ht="14.25" customHeight="1">
      <c r="A19" s="6" t="s">
        <v>632</v>
      </c>
      <c r="B19" s="67"/>
      <c r="C19" s="67"/>
      <c r="D19" s="67"/>
      <c r="E19" s="67"/>
      <c r="F19" s="67"/>
      <c r="G19" s="67"/>
      <c r="H19" s="68">
        <v>18863</v>
      </c>
    </row>
    <row r="20" spans="1:8" ht="14.25" customHeight="1">
      <c r="A20" s="2" t="s">
        <v>616</v>
      </c>
      <c r="B20" s="67"/>
      <c r="C20" s="67"/>
      <c r="D20" s="67"/>
      <c r="E20" s="67"/>
      <c r="F20" s="67"/>
      <c r="G20" s="67"/>
      <c r="H20" s="84">
        <v>18863</v>
      </c>
    </row>
    <row r="21" spans="1:8" ht="14.25" customHeight="1" thickBot="1">
      <c r="A21" s="114" t="s">
        <v>256</v>
      </c>
      <c r="B21" s="115"/>
      <c r="C21" s="115"/>
      <c r="D21" s="115"/>
      <c r="E21" s="115"/>
      <c r="F21" s="115"/>
      <c r="G21" s="115"/>
      <c r="H21" s="116">
        <v>19000</v>
      </c>
    </row>
    <row r="22" spans="1:9" ht="14.25" customHeight="1" thickBot="1">
      <c r="A22" s="147" t="s">
        <v>668</v>
      </c>
      <c r="B22" s="148"/>
      <c r="C22" s="148"/>
      <c r="D22" s="148"/>
      <c r="E22" s="148"/>
      <c r="F22" s="148"/>
      <c r="G22" s="148"/>
      <c r="H22" s="149">
        <f>H4+H19</f>
        <v>81323</v>
      </c>
      <c r="I22" s="90"/>
    </row>
    <row r="23" spans="1:8" s="10" customFormat="1" ht="14.25" customHeight="1">
      <c r="A23" s="334" t="s">
        <v>8</v>
      </c>
      <c r="B23" s="335"/>
      <c r="C23" s="335"/>
      <c r="D23" s="335"/>
      <c r="E23" s="335"/>
      <c r="F23" s="335"/>
      <c r="G23" s="335"/>
      <c r="H23" s="336"/>
    </row>
    <row r="24" spans="1:8" s="10" customFormat="1" ht="14.25" customHeight="1">
      <c r="A24" s="285" t="s">
        <v>9</v>
      </c>
      <c r="B24" s="8">
        <v>216.8</v>
      </c>
      <c r="C24" s="8" t="s">
        <v>10</v>
      </c>
      <c r="D24" s="61">
        <v>1450.47</v>
      </c>
      <c r="E24" s="7" t="s">
        <v>3</v>
      </c>
      <c r="F24" s="8"/>
      <c r="G24" s="8"/>
      <c r="H24" s="9">
        <f>B24*D24</f>
        <v>314461.896</v>
      </c>
    </row>
    <row r="25" spans="1:8" s="10" customFormat="1" ht="14.25" customHeight="1">
      <c r="A25" s="286"/>
      <c r="B25" s="8">
        <v>162.8</v>
      </c>
      <c r="C25" s="8" t="s">
        <v>10</v>
      </c>
      <c r="D25" s="61">
        <v>1623.8</v>
      </c>
      <c r="E25" s="7" t="s">
        <v>3</v>
      </c>
      <c r="F25" s="8"/>
      <c r="G25" s="8"/>
      <c r="H25" s="9">
        <f>B25*D25</f>
        <v>264354.64</v>
      </c>
    </row>
    <row r="26" spans="1:8" s="10" customFormat="1" ht="14.25" customHeight="1">
      <c r="A26" s="287"/>
      <c r="B26" s="3">
        <f>B24+B25</f>
        <v>379.6</v>
      </c>
      <c r="C26" s="8" t="s">
        <v>10</v>
      </c>
      <c r="D26" s="61"/>
      <c r="E26" s="7" t="s">
        <v>3</v>
      </c>
      <c r="F26" s="8"/>
      <c r="G26" s="8"/>
      <c r="H26" s="4">
        <f>H24+H25</f>
        <v>578817</v>
      </c>
    </row>
    <row r="27" spans="1:8" s="10" customFormat="1" ht="14.25" customHeight="1">
      <c r="A27" s="310" t="s">
        <v>691</v>
      </c>
      <c r="B27" s="8">
        <v>465.6</v>
      </c>
      <c r="C27" s="8" t="s">
        <v>12</v>
      </c>
      <c r="D27" s="61">
        <v>26.62</v>
      </c>
      <c r="E27" s="7" t="s">
        <v>3</v>
      </c>
      <c r="F27" s="8"/>
      <c r="G27" s="8"/>
      <c r="H27" s="8">
        <f>B27*D27</f>
        <v>12394.27</v>
      </c>
    </row>
    <row r="28" spans="1:8" s="10" customFormat="1" ht="14.25" customHeight="1">
      <c r="A28" s="332"/>
      <c r="B28" s="8">
        <v>465.6</v>
      </c>
      <c r="C28" s="8" t="s">
        <v>12</v>
      </c>
      <c r="D28" s="8">
        <v>28.89</v>
      </c>
      <c r="E28" s="7" t="s">
        <v>3</v>
      </c>
      <c r="F28" s="8"/>
      <c r="G28" s="8"/>
      <c r="H28" s="8">
        <f>B28*D28</f>
        <v>13451.18</v>
      </c>
    </row>
    <row r="29" spans="1:8" s="10" customFormat="1" ht="16.5" customHeight="1">
      <c r="A29" s="311"/>
      <c r="B29" s="3">
        <f>B27+B28</f>
        <v>931.2</v>
      </c>
      <c r="C29" s="8"/>
      <c r="D29" s="8"/>
      <c r="E29" s="7"/>
      <c r="F29" s="8"/>
      <c r="G29" s="8"/>
      <c r="H29" s="4">
        <f>H27+H28</f>
        <v>25845</v>
      </c>
    </row>
    <row r="30" spans="1:8" s="10" customFormat="1" ht="14.25" customHeight="1">
      <c r="A30" s="6" t="s">
        <v>13</v>
      </c>
      <c r="B30" s="7">
        <v>22254</v>
      </c>
      <c r="C30" s="8" t="s">
        <v>14</v>
      </c>
      <c r="D30" s="8">
        <v>6.4</v>
      </c>
      <c r="E30" s="7" t="s">
        <v>3</v>
      </c>
      <c r="F30" s="8"/>
      <c r="G30" s="8"/>
      <c r="H30" s="7">
        <f>B30*D30</f>
        <v>142426</v>
      </c>
    </row>
    <row r="31" spans="1:8" s="10" customFormat="1" ht="14.25" customHeight="1">
      <c r="A31" s="6" t="s">
        <v>15</v>
      </c>
      <c r="B31" s="7">
        <v>10</v>
      </c>
      <c r="C31" s="8" t="s">
        <v>48</v>
      </c>
      <c r="D31" s="8">
        <v>976.35</v>
      </c>
      <c r="E31" s="7" t="s">
        <v>3</v>
      </c>
      <c r="F31" s="8"/>
      <c r="G31" s="8"/>
      <c r="H31" s="9">
        <f>B31*D31</f>
        <v>9763.5</v>
      </c>
    </row>
    <row r="32" spans="1:8" s="10" customFormat="1" ht="14.25" customHeight="1" thickBot="1">
      <c r="A32" s="114" t="s">
        <v>0</v>
      </c>
      <c r="B32" s="152"/>
      <c r="C32" s="152"/>
      <c r="D32" s="153"/>
      <c r="E32" s="153"/>
      <c r="F32" s="152"/>
      <c r="G32" s="152"/>
      <c r="H32" s="153">
        <f>H26+H29+H30+H31</f>
        <v>756852</v>
      </c>
    </row>
    <row r="33" spans="1:8" s="10" customFormat="1" ht="14.25" customHeight="1" thickBot="1">
      <c r="A33" s="147" t="s">
        <v>256</v>
      </c>
      <c r="B33" s="154"/>
      <c r="C33" s="154"/>
      <c r="D33" s="155"/>
      <c r="E33" s="155"/>
      <c r="F33" s="154"/>
      <c r="G33" s="154"/>
      <c r="H33" s="156">
        <v>757000</v>
      </c>
    </row>
    <row r="34" spans="1:8" s="10" customFormat="1" ht="14.25" customHeight="1">
      <c r="A34" s="334" t="s">
        <v>58</v>
      </c>
      <c r="B34" s="337"/>
      <c r="C34" s="337"/>
      <c r="D34" s="337"/>
      <c r="E34" s="337"/>
      <c r="F34" s="337"/>
      <c r="G34" s="337"/>
      <c r="H34" s="338"/>
    </row>
    <row r="35" spans="1:8" s="10" customFormat="1" ht="14.25" customHeight="1">
      <c r="A35" s="9" t="s">
        <v>16</v>
      </c>
      <c r="B35" s="12">
        <v>1217</v>
      </c>
      <c r="C35" s="12" t="s">
        <v>17</v>
      </c>
      <c r="D35" s="12">
        <v>0.7873</v>
      </c>
      <c r="E35" s="12" t="s">
        <v>3</v>
      </c>
      <c r="F35" s="12">
        <v>12</v>
      </c>
      <c r="G35" s="12" t="s">
        <v>4</v>
      </c>
      <c r="H35" s="13">
        <f>B35*D35*F35</f>
        <v>11498</v>
      </c>
    </row>
    <row r="36" spans="1:8" s="10" customFormat="1" ht="14.25" customHeight="1">
      <c r="A36" s="9" t="s">
        <v>34</v>
      </c>
      <c r="B36" s="5"/>
      <c r="C36" s="5"/>
      <c r="D36" s="24">
        <v>594.05</v>
      </c>
      <c r="E36" s="12" t="s">
        <v>3</v>
      </c>
      <c r="F36" s="12">
        <v>2</v>
      </c>
      <c r="G36" s="12" t="s">
        <v>7</v>
      </c>
      <c r="H36" s="13">
        <f>D36*F36</f>
        <v>1188</v>
      </c>
    </row>
    <row r="37" spans="1:8" s="10" customFormat="1" ht="14.25" customHeight="1">
      <c r="A37" s="6" t="s">
        <v>67</v>
      </c>
      <c r="B37" s="12"/>
      <c r="C37" s="12"/>
      <c r="D37" s="12">
        <v>10000</v>
      </c>
      <c r="E37" s="12" t="s">
        <v>3</v>
      </c>
      <c r="F37" s="12"/>
      <c r="G37" s="12"/>
      <c r="H37" s="12">
        <v>10000</v>
      </c>
    </row>
    <row r="38" spans="1:8" s="10" customFormat="1" ht="14.25" customHeight="1">
      <c r="A38" s="6" t="s">
        <v>33</v>
      </c>
      <c r="B38" s="126" t="s">
        <v>843</v>
      </c>
      <c r="C38" s="12"/>
      <c r="D38" s="12">
        <v>40000</v>
      </c>
      <c r="E38" s="12" t="s">
        <v>3</v>
      </c>
      <c r="F38" s="126" t="s">
        <v>790</v>
      </c>
      <c r="G38" s="12"/>
      <c r="H38" s="12">
        <f>40000+27000</f>
        <v>67000</v>
      </c>
    </row>
    <row r="39" spans="1:8" s="10" customFormat="1" ht="14.25" customHeight="1">
      <c r="A39" s="6" t="s">
        <v>642</v>
      </c>
      <c r="B39" s="12"/>
      <c r="C39" s="12"/>
      <c r="D39" s="39">
        <v>4300</v>
      </c>
      <c r="E39" s="12" t="s">
        <v>3</v>
      </c>
      <c r="F39" s="12">
        <v>12</v>
      </c>
      <c r="G39" s="12" t="s">
        <v>4</v>
      </c>
      <c r="H39" s="12">
        <f>D39*F39</f>
        <v>51600</v>
      </c>
    </row>
    <row r="40" spans="1:8" s="10" customFormat="1" ht="14.25" customHeight="1">
      <c r="A40" s="6" t="s">
        <v>643</v>
      </c>
      <c r="B40" s="12"/>
      <c r="C40" s="12"/>
      <c r="D40" s="12">
        <v>1200</v>
      </c>
      <c r="E40" s="12" t="s">
        <v>3</v>
      </c>
      <c r="F40" s="12">
        <v>12</v>
      </c>
      <c r="G40" s="12" t="s">
        <v>4</v>
      </c>
      <c r="H40" s="12">
        <f>D40*F40</f>
        <v>14400</v>
      </c>
    </row>
    <row r="41" spans="1:8" s="10" customFormat="1" ht="14.25" customHeight="1">
      <c r="A41" s="6" t="s">
        <v>644</v>
      </c>
      <c r="B41" s="12"/>
      <c r="C41" s="12"/>
      <c r="D41" s="12">
        <v>2415</v>
      </c>
      <c r="E41" s="12" t="s">
        <v>3</v>
      </c>
      <c r="F41" s="12">
        <v>12</v>
      </c>
      <c r="G41" s="12" t="s">
        <v>4</v>
      </c>
      <c r="H41" s="12">
        <f>D41*F41</f>
        <v>28980</v>
      </c>
    </row>
    <row r="42" spans="1:8" s="10" customFormat="1" ht="14.25" customHeight="1">
      <c r="A42" s="6" t="s">
        <v>70</v>
      </c>
      <c r="B42" s="12"/>
      <c r="C42" s="12"/>
      <c r="D42" s="12">
        <v>1500</v>
      </c>
      <c r="E42" s="12" t="s">
        <v>3</v>
      </c>
      <c r="F42" s="12">
        <v>12</v>
      </c>
      <c r="G42" s="12" t="s">
        <v>4</v>
      </c>
      <c r="H42" s="12">
        <f>D42*F42</f>
        <v>18000</v>
      </c>
    </row>
    <row r="43" spans="1:8" s="10" customFormat="1" ht="14.25" customHeight="1" thickBot="1">
      <c r="A43" s="114" t="s">
        <v>0</v>
      </c>
      <c r="B43" s="152"/>
      <c r="C43" s="152"/>
      <c r="D43" s="153"/>
      <c r="E43" s="153"/>
      <c r="F43" s="152"/>
      <c r="G43" s="152"/>
      <c r="H43" s="153">
        <f>SUM(SUM(H35:H42))</f>
        <v>202666</v>
      </c>
    </row>
    <row r="44" spans="1:8" s="10" customFormat="1" ht="14.25" customHeight="1" thickBot="1">
      <c r="A44" s="147" t="s">
        <v>256</v>
      </c>
      <c r="B44" s="154"/>
      <c r="C44" s="154"/>
      <c r="D44" s="155"/>
      <c r="E44" s="155"/>
      <c r="F44" s="154"/>
      <c r="G44" s="154"/>
      <c r="H44" s="156">
        <f>175000+27000</f>
        <v>202000</v>
      </c>
    </row>
    <row r="45" spans="1:8" ht="14.25" customHeight="1">
      <c r="A45" s="334" t="s">
        <v>59</v>
      </c>
      <c r="B45" s="339"/>
      <c r="C45" s="339"/>
      <c r="D45" s="339"/>
      <c r="E45" s="339"/>
      <c r="F45" s="339"/>
      <c r="G45" s="339"/>
      <c r="H45" s="340"/>
    </row>
    <row r="46" spans="1:8" ht="23.25" customHeight="1">
      <c r="A46" s="6" t="s">
        <v>36</v>
      </c>
      <c r="B46" s="7">
        <v>17</v>
      </c>
      <c r="C46" s="7" t="s">
        <v>2</v>
      </c>
      <c r="D46" s="9">
        <v>100</v>
      </c>
      <c r="E46" s="9" t="s">
        <v>63</v>
      </c>
      <c r="F46" s="7"/>
      <c r="G46" s="7"/>
      <c r="H46" s="9">
        <f>B46*D46</f>
        <v>1700</v>
      </c>
    </row>
    <row r="47" spans="1:8" ht="14.25" customHeight="1">
      <c r="A47" s="6" t="s">
        <v>35</v>
      </c>
      <c r="B47" s="7">
        <v>2</v>
      </c>
      <c r="C47" s="8"/>
      <c r="D47" s="7">
        <v>350</v>
      </c>
      <c r="E47" s="8" t="s">
        <v>3</v>
      </c>
      <c r="F47" s="8"/>
      <c r="G47" s="8"/>
      <c r="H47" s="9">
        <f>B47*D47</f>
        <v>700</v>
      </c>
    </row>
    <row r="48" spans="1:8" ht="24" customHeight="1">
      <c r="A48" s="6" t="s">
        <v>73</v>
      </c>
      <c r="B48" s="7"/>
      <c r="C48" s="8"/>
      <c r="D48" s="7"/>
      <c r="E48" s="8"/>
      <c r="F48" s="8"/>
      <c r="G48" s="8"/>
      <c r="H48" s="9">
        <v>11000</v>
      </c>
    </row>
    <row r="49" spans="1:8" ht="15.75" customHeight="1">
      <c r="A49" s="6" t="s">
        <v>625</v>
      </c>
      <c r="B49" s="7">
        <v>1</v>
      </c>
      <c r="C49" s="8"/>
      <c r="D49" s="7">
        <v>1000</v>
      </c>
      <c r="E49" s="8"/>
      <c r="F49" s="8"/>
      <c r="G49" s="8"/>
      <c r="H49" s="9">
        <f aca="true" t="shared" si="0" ref="H49:H54">B49*D49</f>
        <v>1000</v>
      </c>
    </row>
    <row r="50" spans="1:8" ht="26.25" customHeight="1">
      <c r="A50" s="6" t="s">
        <v>626</v>
      </c>
      <c r="B50" s="7">
        <v>1</v>
      </c>
      <c r="C50" s="8" t="s">
        <v>2</v>
      </c>
      <c r="D50" s="7">
        <v>500</v>
      </c>
      <c r="E50" s="8" t="s">
        <v>3</v>
      </c>
      <c r="F50" s="8"/>
      <c r="G50" s="8"/>
      <c r="H50" s="9">
        <f t="shared" si="0"/>
        <v>500</v>
      </c>
    </row>
    <row r="51" spans="1:8" s="10" customFormat="1" ht="14.25" customHeight="1">
      <c r="A51" s="6" t="s">
        <v>628</v>
      </c>
      <c r="B51" s="7">
        <v>3</v>
      </c>
      <c r="C51" s="8" t="s">
        <v>2</v>
      </c>
      <c r="D51" s="7">
        <v>1000</v>
      </c>
      <c r="E51" s="8" t="s">
        <v>3</v>
      </c>
      <c r="F51" s="8"/>
      <c r="G51" s="8"/>
      <c r="H51" s="9">
        <f t="shared" si="0"/>
        <v>3000</v>
      </c>
    </row>
    <row r="52" spans="1:8" s="10" customFormat="1" ht="29.25" customHeight="1">
      <c r="A52" s="6" t="s">
        <v>720</v>
      </c>
      <c r="B52" s="7">
        <v>1</v>
      </c>
      <c r="C52" s="8" t="s">
        <v>2</v>
      </c>
      <c r="D52" s="7">
        <v>2700</v>
      </c>
      <c r="E52" s="8" t="s">
        <v>3</v>
      </c>
      <c r="F52" s="8"/>
      <c r="G52" s="8"/>
      <c r="H52" s="9">
        <f t="shared" si="0"/>
        <v>2700</v>
      </c>
    </row>
    <row r="53" spans="1:8" ht="14.25" customHeight="1">
      <c r="A53" s="6" t="s">
        <v>627</v>
      </c>
      <c r="B53" s="7">
        <v>1</v>
      </c>
      <c r="C53" s="8" t="s">
        <v>2</v>
      </c>
      <c r="D53" s="7">
        <v>1000</v>
      </c>
      <c r="E53" s="8" t="s">
        <v>3</v>
      </c>
      <c r="F53" s="8"/>
      <c r="G53" s="8"/>
      <c r="H53" s="9">
        <f t="shared" si="0"/>
        <v>1000</v>
      </c>
    </row>
    <row r="54" spans="1:8" ht="25.5" customHeight="1">
      <c r="A54" s="6" t="s">
        <v>714</v>
      </c>
      <c r="B54" s="7">
        <v>1</v>
      </c>
      <c r="C54" s="8" t="s">
        <v>2</v>
      </c>
      <c r="D54" s="8">
        <v>2880</v>
      </c>
      <c r="E54" s="8" t="s">
        <v>3</v>
      </c>
      <c r="F54" s="8"/>
      <c r="G54" s="8"/>
      <c r="H54" s="9">
        <f t="shared" si="0"/>
        <v>2880</v>
      </c>
    </row>
    <row r="55" spans="1:8" ht="14.25" customHeight="1">
      <c r="A55" s="6" t="s">
        <v>715</v>
      </c>
      <c r="B55" s="7">
        <v>1</v>
      </c>
      <c r="C55" s="8" t="s">
        <v>2</v>
      </c>
      <c r="D55" s="8">
        <v>600</v>
      </c>
      <c r="E55" s="8" t="s">
        <v>3</v>
      </c>
      <c r="F55" s="8">
        <v>4</v>
      </c>
      <c r="G55" s="8" t="s">
        <v>5</v>
      </c>
      <c r="H55" s="9">
        <f>B55*D55*F55</f>
        <v>2400</v>
      </c>
    </row>
    <row r="56" spans="1:8" ht="14.25" customHeight="1">
      <c r="A56" s="2" t="s">
        <v>0</v>
      </c>
      <c r="B56" s="3"/>
      <c r="C56" s="3"/>
      <c r="D56" s="4"/>
      <c r="E56" s="4"/>
      <c r="F56" s="3"/>
      <c r="G56" s="3"/>
      <c r="H56" s="4">
        <f>SUM(H46:H55)</f>
        <v>26880</v>
      </c>
    </row>
    <row r="57" spans="1:8" ht="14.25" customHeight="1">
      <c r="A57" s="2" t="s">
        <v>256</v>
      </c>
      <c r="B57" s="3"/>
      <c r="C57" s="3"/>
      <c r="D57" s="4"/>
      <c r="E57" s="4"/>
      <c r="F57" s="3"/>
      <c r="G57" s="3"/>
      <c r="H57" s="4">
        <v>27000</v>
      </c>
    </row>
    <row r="58" spans="1:8" ht="14.25" customHeight="1">
      <c r="A58" s="282" t="s">
        <v>19</v>
      </c>
      <c r="B58" s="283"/>
      <c r="C58" s="283"/>
      <c r="D58" s="283"/>
      <c r="E58" s="283"/>
      <c r="F58" s="283"/>
      <c r="G58" s="283"/>
      <c r="H58" s="283"/>
    </row>
    <row r="59" spans="1:8" ht="14.25" customHeight="1">
      <c r="A59" s="6" t="s">
        <v>37</v>
      </c>
      <c r="B59" s="7">
        <v>22</v>
      </c>
      <c r="C59" s="7" t="s">
        <v>2</v>
      </c>
      <c r="D59" s="7"/>
      <c r="E59" s="7"/>
      <c r="F59" s="8">
        <v>736</v>
      </c>
      <c r="G59" s="8" t="s">
        <v>3</v>
      </c>
      <c r="H59" s="9">
        <f>B59*F59</f>
        <v>16192</v>
      </c>
    </row>
    <row r="60" spans="1:8" ht="27" customHeight="1">
      <c r="A60" s="6" t="s">
        <v>257</v>
      </c>
      <c r="B60" s="8">
        <v>4</v>
      </c>
      <c r="C60" s="7" t="s">
        <v>20</v>
      </c>
      <c r="D60" s="7"/>
      <c r="E60" s="7"/>
      <c r="F60" s="8">
        <v>243.39</v>
      </c>
      <c r="G60" s="8" t="s">
        <v>3</v>
      </c>
      <c r="H60" s="7">
        <f>B60*F60</f>
        <v>974</v>
      </c>
    </row>
    <row r="61" spans="1:8" ht="14.25" customHeight="1" thickBot="1">
      <c r="A61" s="114" t="s">
        <v>0</v>
      </c>
      <c r="B61" s="153"/>
      <c r="C61" s="153"/>
      <c r="D61" s="153"/>
      <c r="E61" s="153"/>
      <c r="F61" s="152"/>
      <c r="G61" s="152"/>
      <c r="H61" s="153">
        <f>SUM(H59:H60)</f>
        <v>17166</v>
      </c>
    </row>
    <row r="62" spans="1:8" ht="14.25" customHeight="1" thickBot="1">
      <c r="A62" s="147" t="s">
        <v>256</v>
      </c>
      <c r="B62" s="157"/>
      <c r="C62" s="157"/>
      <c r="D62" s="341"/>
      <c r="E62" s="341"/>
      <c r="F62" s="157"/>
      <c r="G62" s="157"/>
      <c r="H62" s="158">
        <v>17000</v>
      </c>
    </row>
    <row r="63" spans="1:8" ht="14.25" customHeight="1">
      <c r="A63" s="300" t="s">
        <v>624</v>
      </c>
      <c r="B63" s="300"/>
      <c r="C63" s="300"/>
      <c r="D63" s="300"/>
      <c r="E63" s="300"/>
      <c r="F63" s="300"/>
      <c r="G63" s="300"/>
      <c r="H63" s="300"/>
    </row>
    <row r="64" spans="1:8" ht="14.25" customHeight="1">
      <c r="A64" s="6" t="s">
        <v>710</v>
      </c>
      <c r="B64" s="4">
        <v>1</v>
      </c>
      <c r="C64" s="4" t="s">
        <v>6</v>
      </c>
      <c r="D64" s="4"/>
      <c r="E64" s="4"/>
      <c r="F64" s="3">
        <v>15000</v>
      </c>
      <c r="G64" s="3"/>
      <c r="H64" s="4">
        <f>B64*F64</f>
        <v>15000</v>
      </c>
    </row>
    <row r="65" spans="1:8" ht="14.25" customHeight="1">
      <c r="A65" s="6" t="s">
        <v>702</v>
      </c>
      <c r="B65" s="4">
        <v>3</v>
      </c>
      <c r="C65" s="4" t="s">
        <v>6</v>
      </c>
      <c r="D65" s="4"/>
      <c r="E65" s="4"/>
      <c r="F65" s="3">
        <v>5000</v>
      </c>
      <c r="G65" s="3"/>
      <c r="H65" s="4">
        <f>B65*F65</f>
        <v>15000</v>
      </c>
    </row>
    <row r="66" spans="1:8" ht="14.25" customHeight="1" thickBot="1">
      <c r="A66" s="114" t="s">
        <v>616</v>
      </c>
      <c r="B66" s="153"/>
      <c r="C66" s="153"/>
      <c r="D66" s="153"/>
      <c r="E66" s="153"/>
      <c r="F66" s="152"/>
      <c r="G66" s="152"/>
      <c r="H66" s="153">
        <f>SUM(H64:H65)</f>
        <v>30000</v>
      </c>
    </row>
    <row r="67" spans="1:8" ht="14.25" customHeight="1" thickBot="1">
      <c r="A67" s="147" t="s">
        <v>256</v>
      </c>
      <c r="B67" s="155"/>
      <c r="C67" s="155"/>
      <c r="D67" s="155"/>
      <c r="E67" s="155"/>
      <c r="F67" s="154"/>
      <c r="G67" s="154"/>
      <c r="H67" s="156">
        <v>30000</v>
      </c>
    </row>
    <row r="68" spans="1:8" ht="14.25" customHeight="1">
      <c r="A68" s="300" t="s">
        <v>21</v>
      </c>
      <c r="B68" s="300"/>
      <c r="C68" s="300"/>
      <c r="D68" s="300"/>
      <c r="E68" s="300"/>
      <c r="F68" s="300"/>
      <c r="G68" s="300"/>
      <c r="H68" s="300"/>
    </row>
    <row r="69" spans="1:8" ht="14.25" customHeight="1">
      <c r="A69" s="297" t="s">
        <v>22</v>
      </c>
      <c r="B69" s="306"/>
      <c r="C69" s="306"/>
      <c r="D69" s="306"/>
      <c r="E69" s="306"/>
      <c r="F69" s="306"/>
      <c r="G69" s="306"/>
      <c r="H69" s="313"/>
    </row>
    <row r="70" spans="1:8" ht="14.25" customHeight="1">
      <c r="A70" s="2" t="s">
        <v>38</v>
      </c>
      <c r="B70" s="7"/>
      <c r="C70" s="7"/>
      <c r="D70" s="15"/>
      <c r="E70" s="12"/>
      <c r="F70" s="16"/>
      <c r="G70" s="8"/>
      <c r="H70" s="9"/>
    </row>
    <row r="71" spans="1:8" ht="14.25" customHeight="1">
      <c r="A71" s="6" t="s">
        <v>75</v>
      </c>
      <c r="B71" s="7">
        <v>4</v>
      </c>
      <c r="C71" s="7" t="s">
        <v>2</v>
      </c>
      <c r="D71" s="15">
        <v>153</v>
      </c>
      <c r="E71" s="12" t="s">
        <v>77</v>
      </c>
      <c r="F71" s="16"/>
      <c r="G71" s="8">
        <v>5.45</v>
      </c>
      <c r="H71" s="7">
        <f>B71*D71*G71</f>
        <v>3335</v>
      </c>
    </row>
    <row r="72" spans="1:8" ht="14.25" customHeight="1">
      <c r="A72" s="6" t="s">
        <v>76</v>
      </c>
      <c r="B72" s="7">
        <v>68</v>
      </c>
      <c r="C72" s="7" t="s">
        <v>2</v>
      </c>
      <c r="D72" s="15">
        <v>187</v>
      </c>
      <c r="E72" s="12" t="s">
        <v>77</v>
      </c>
      <c r="F72" s="16"/>
      <c r="G72" s="8">
        <v>5.45</v>
      </c>
      <c r="H72" s="7">
        <f>B72*D72*G72</f>
        <v>69302</v>
      </c>
    </row>
    <row r="73" spans="1:8" ht="14.25" customHeight="1">
      <c r="A73" s="2" t="s">
        <v>732</v>
      </c>
      <c r="B73" s="7"/>
      <c r="C73" s="7"/>
      <c r="D73" s="15"/>
      <c r="E73" s="12"/>
      <c r="F73" s="16"/>
      <c r="G73" s="8"/>
      <c r="H73" s="4">
        <f>SUM(H71:H72)</f>
        <v>72637</v>
      </c>
    </row>
    <row r="74" spans="1:8" ht="14.25" customHeight="1">
      <c r="A74" s="17" t="s">
        <v>81</v>
      </c>
      <c r="B74" s="7">
        <v>6</v>
      </c>
      <c r="C74" s="7" t="s">
        <v>2</v>
      </c>
      <c r="D74" s="15">
        <v>153</v>
      </c>
      <c r="E74" s="12" t="s">
        <v>23</v>
      </c>
      <c r="F74" s="16">
        <v>17</v>
      </c>
      <c r="G74" s="8" t="s">
        <v>3</v>
      </c>
      <c r="H74" s="9">
        <f>B74*D74*F74</f>
        <v>15606</v>
      </c>
    </row>
    <row r="75" spans="1:8" ht="14.25" customHeight="1">
      <c r="A75" s="17" t="s">
        <v>82</v>
      </c>
      <c r="B75" s="7">
        <v>7</v>
      </c>
      <c r="C75" s="7" t="s">
        <v>2</v>
      </c>
      <c r="D75" s="15">
        <v>187</v>
      </c>
      <c r="E75" s="12" t="s">
        <v>23</v>
      </c>
      <c r="F75" s="16">
        <v>17</v>
      </c>
      <c r="G75" s="8" t="s">
        <v>3</v>
      </c>
      <c r="H75" s="9">
        <f>B75*D75*F75</f>
        <v>22253</v>
      </c>
    </row>
    <row r="76" spans="1:8" ht="14.25" customHeight="1">
      <c r="A76" s="127" t="s">
        <v>734</v>
      </c>
      <c r="B76" s="7"/>
      <c r="C76" s="7"/>
      <c r="D76" s="15"/>
      <c r="E76" s="12"/>
      <c r="F76" s="16"/>
      <c r="G76" s="8"/>
      <c r="H76" s="5">
        <f>SUM(H74:H75)</f>
        <v>37859</v>
      </c>
    </row>
    <row r="77" spans="1:8" ht="14.25" customHeight="1">
      <c r="A77" s="17" t="s">
        <v>741</v>
      </c>
      <c r="B77" s="7">
        <v>7</v>
      </c>
      <c r="C77" s="7" t="s">
        <v>2</v>
      </c>
      <c r="D77" s="15">
        <v>85</v>
      </c>
      <c r="E77" s="12" t="s">
        <v>23</v>
      </c>
      <c r="F77" s="16">
        <v>17</v>
      </c>
      <c r="G77" s="8" t="s">
        <v>3</v>
      </c>
      <c r="H77" s="9">
        <f>B77*D77*F77</f>
        <v>10115</v>
      </c>
    </row>
    <row r="78" spans="1:8" ht="14.25" customHeight="1">
      <c r="A78" s="294" t="s">
        <v>41</v>
      </c>
      <c r="B78" s="295"/>
      <c r="C78" s="295"/>
      <c r="D78" s="295"/>
      <c r="E78" s="295"/>
      <c r="F78" s="295"/>
      <c r="G78" s="296"/>
      <c r="H78" s="4">
        <f>H73+H76+H77</f>
        <v>120611</v>
      </c>
    </row>
    <row r="79" spans="1:8" ht="14.25" customHeight="1">
      <c r="A79" s="297" t="s">
        <v>43</v>
      </c>
      <c r="B79" s="298"/>
      <c r="C79" s="298"/>
      <c r="D79" s="298"/>
      <c r="E79" s="298"/>
      <c r="F79" s="298"/>
      <c r="G79" s="298"/>
      <c r="H79" s="312"/>
    </row>
    <row r="80" spans="1:8" ht="14.25" customHeight="1">
      <c r="A80" s="1" t="s">
        <v>45</v>
      </c>
      <c r="B80" s="32">
        <v>72</v>
      </c>
      <c r="C80" s="33" t="s">
        <v>2</v>
      </c>
      <c r="D80" s="32">
        <v>0.07</v>
      </c>
      <c r="E80" s="33" t="s">
        <v>44</v>
      </c>
      <c r="F80" s="32">
        <v>120</v>
      </c>
      <c r="G80" s="8" t="s">
        <v>5</v>
      </c>
      <c r="H80" s="8">
        <f>B80*D80*F80</f>
        <v>604.8</v>
      </c>
    </row>
    <row r="81" spans="1:8" ht="14.25" customHeight="1">
      <c r="A81" s="2" t="s">
        <v>50</v>
      </c>
      <c r="B81" s="34">
        <f>H80</f>
        <v>604.8</v>
      </c>
      <c r="C81" s="33" t="s">
        <v>44</v>
      </c>
      <c r="D81" s="34">
        <v>2.5</v>
      </c>
      <c r="E81" s="33" t="s">
        <v>44</v>
      </c>
      <c r="F81" s="34">
        <v>4.5</v>
      </c>
      <c r="G81" s="8" t="s">
        <v>3</v>
      </c>
      <c r="H81" s="4">
        <f>B81/D81*F81</f>
        <v>1089</v>
      </c>
    </row>
    <row r="82" spans="1:8" ht="14.25" customHeight="1">
      <c r="A82" s="14"/>
      <c r="B82" s="31"/>
      <c r="C82" s="31"/>
      <c r="D82" s="306"/>
      <c r="E82" s="306"/>
      <c r="F82" s="31"/>
      <c r="G82" s="31"/>
      <c r="H82" s="18"/>
    </row>
    <row r="83" spans="1:8" ht="14.25" customHeight="1">
      <c r="A83" s="2" t="s">
        <v>24</v>
      </c>
      <c r="B83" s="4" t="s">
        <v>25</v>
      </c>
      <c r="C83" s="4"/>
      <c r="D83" s="314" t="s">
        <v>26</v>
      </c>
      <c r="E83" s="315"/>
      <c r="F83" s="19" t="s">
        <v>27</v>
      </c>
      <c r="G83" s="3"/>
      <c r="H83" s="5" t="s">
        <v>28</v>
      </c>
    </row>
    <row r="84" spans="1:8" ht="14.25" customHeight="1">
      <c r="A84" s="297" t="s">
        <v>79</v>
      </c>
      <c r="B84" s="298"/>
      <c r="C84" s="298"/>
      <c r="D84" s="298"/>
      <c r="E84" s="298"/>
      <c r="F84" s="298"/>
      <c r="G84" s="298"/>
      <c r="H84" s="312"/>
    </row>
    <row r="85" spans="1:8" ht="22.5" customHeight="1">
      <c r="A85" s="6" t="s">
        <v>79</v>
      </c>
      <c r="B85" s="7">
        <v>136</v>
      </c>
      <c r="C85" s="7" t="s">
        <v>80</v>
      </c>
      <c r="D85" s="303">
        <v>0.336</v>
      </c>
      <c r="E85" s="304"/>
      <c r="F85" s="8" t="s">
        <v>42</v>
      </c>
      <c r="G85" s="8"/>
      <c r="H85" s="9">
        <f>D85*B85</f>
        <v>45.696</v>
      </c>
    </row>
    <row r="86" spans="1:8" ht="14.25" customHeight="1">
      <c r="A86" s="6"/>
      <c r="B86" s="35">
        <f>H85</f>
        <v>45.696</v>
      </c>
      <c r="C86" s="7" t="s">
        <v>42</v>
      </c>
      <c r="D86" s="20">
        <v>12</v>
      </c>
      <c r="E86" s="40" t="s">
        <v>46</v>
      </c>
      <c r="F86" s="8">
        <v>27.4</v>
      </c>
      <c r="G86" s="8" t="s">
        <v>3</v>
      </c>
      <c r="H86" s="8">
        <f>B86*D86*F86</f>
        <v>15024.84</v>
      </c>
    </row>
    <row r="87" spans="1:8" ht="14.25" customHeight="1">
      <c r="A87" s="2" t="s">
        <v>29</v>
      </c>
      <c r="B87" s="7"/>
      <c r="C87" s="7"/>
      <c r="D87" s="303"/>
      <c r="E87" s="304"/>
      <c r="F87" s="8"/>
      <c r="G87" s="8"/>
      <c r="H87" s="4">
        <f>SUM(H86)</f>
        <v>15025</v>
      </c>
    </row>
    <row r="88" spans="1:8" ht="14.25" customHeight="1">
      <c r="A88" s="297" t="s">
        <v>30</v>
      </c>
      <c r="B88" s="298"/>
      <c r="C88" s="298"/>
      <c r="D88" s="298"/>
      <c r="E88" s="298"/>
      <c r="F88" s="298"/>
      <c r="G88" s="298"/>
      <c r="H88" s="312"/>
    </row>
    <row r="89" spans="1:8" ht="14.25" customHeight="1">
      <c r="A89" s="6" t="s">
        <v>343</v>
      </c>
      <c r="B89" s="32">
        <v>180</v>
      </c>
      <c r="C89" s="33" t="s">
        <v>46</v>
      </c>
      <c r="D89" s="32"/>
      <c r="E89" s="33"/>
      <c r="F89" s="32">
        <v>45</v>
      </c>
      <c r="G89" s="33" t="s">
        <v>3</v>
      </c>
      <c r="H89" s="32">
        <f>B89*F89</f>
        <v>8100</v>
      </c>
    </row>
    <row r="90" spans="1:8" ht="14.25" customHeight="1">
      <c r="A90" s="6" t="s">
        <v>151</v>
      </c>
      <c r="B90" s="32">
        <v>7</v>
      </c>
      <c r="C90" s="33" t="s">
        <v>152</v>
      </c>
      <c r="D90" s="32"/>
      <c r="E90" s="33"/>
      <c r="F90" s="32">
        <v>70</v>
      </c>
      <c r="G90" s="33" t="s">
        <v>3</v>
      </c>
      <c r="H90" s="32">
        <f aca="true" t="shared" si="1" ref="H90:H109">B90*F90</f>
        <v>490</v>
      </c>
    </row>
    <row r="91" spans="1:8" ht="14.25" customHeight="1">
      <c r="A91" s="6" t="s">
        <v>129</v>
      </c>
      <c r="B91" s="32">
        <v>10</v>
      </c>
      <c r="C91" s="33" t="s">
        <v>6</v>
      </c>
      <c r="D91" s="32"/>
      <c r="E91" s="33"/>
      <c r="F91" s="32">
        <v>65</v>
      </c>
      <c r="G91" s="33" t="s">
        <v>3</v>
      </c>
      <c r="H91" s="32">
        <f t="shared" si="1"/>
        <v>650</v>
      </c>
    </row>
    <row r="92" spans="1:8" ht="14.25" customHeight="1">
      <c r="A92" s="6" t="s">
        <v>125</v>
      </c>
      <c r="B92" s="32">
        <v>6</v>
      </c>
      <c r="C92" s="33" t="s">
        <v>6</v>
      </c>
      <c r="D92" s="32">
        <v>9</v>
      </c>
      <c r="E92" s="33" t="s">
        <v>4</v>
      </c>
      <c r="F92" s="32">
        <v>21</v>
      </c>
      <c r="G92" s="33" t="s">
        <v>3</v>
      </c>
      <c r="H92" s="32">
        <f>B92*D92*F92</f>
        <v>1134</v>
      </c>
    </row>
    <row r="93" spans="1:8" ht="14.25" customHeight="1">
      <c r="A93" s="6" t="s">
        <v>200</v>
      </c>
      <c r="B93" s="32">
        <v>5</v>
      </c>
      <c r="C93" s="33" t="s">
        <v>6</v>
      </c>
      <c r="D93" s="32">
        <v>10</v>
      </c>
      <c r="E93" s="33" t="s">
        <v>4</v>
      </c>
      <c r="F93" s="32">
        <v>30</v>
      </c>
      <c r="G93" s="33" t="s">
        <v>3</v>
      </c>
      <c r="H93" s="32">
        <f>B93*D93*F93</f>
        <v>1500</v>
      </c>
    </row>
    <row r="94" spans="1:8" ht="14.25" customHeight="1">
      <c r="A94" s="6" t="s">
        <v>344</v>
      </c>
      <c r="B94" s="32">
        <v>6</v>
      </c>
      <c r="C94" s="33" t="s">
        <v>6</v>
      </c>
      <c r="D94" s="32"/>
      <c r="E94" s="33"/>
      <c r="F94" s="32">
        <v>40</v>
      </c>
      <c r="G94" s="33" t="s">
        <v>3</v>
      </c>
      <c r="H94" s="32">
        <f t="shared" si="1"/>
        <v>240</v>
      </c>
    </row>
    <row r="95" spans="1:8" ht="14.25" customHeight="1">
      <c r="A95" s="6" t="s">
        <v>345</v>
      </c>
      <c r="B95" s="32">
        <v>19</v>
      </c>
      <c r="C95" s="33" t="s">
        <v>6</v>
      </c>
      <c r="D95" s="32"/>
      <c r="E95" s="33"/>
      <c r="F95" s="32">
        <v>15</v>
      </c>
      <c r="G95" s="33" t="s">
        <v>3</v>
      </c>
      <c r="H95" s="32">
        <f t="shared" si="1"/>
        <v>285</v>
      </c>
    </row>
    <row r="96" spans="1:8" ht="14.25" customHeight="1">
      <c r="A96" s="6" t="s">
        <v>93</v>
      </c>
      <c r="B96" s="32">
        <v>20</v>
      </c>
      <c r="C96" s="33" t="s">
        <v>6</v>
      </c>
      <c r="D96" s="32"/>
      <c r="E96" s="33"/>
      <c r="F96" s="32">
        <v>25</v>
      </c>
      <c r="G96" s="33" t="s">
        <v>3</v>
      </c>
      <c r="H96" s="32">
        <f t="shared" si="1"/>
        <v>500</v>
      </c>
    </row>
    <row r="97" spans="1:8" ht="14.25" customHeight="1">
      <c r="A97" s="6" t="s">
        <v>94</v>
      </c>
      <c r="B97" s="32">
        <v>21</v>
      </c>
      <c r="C97" s="33" t="s">
        <v>6</v>
      </c>
      <c r="D97" s="32"/>
      <c r="E97" s="33"/>
      <c r="F97" s="32">
        <v>25</v>
      </c>
      <c r="G97" s="33" t="s">
        <v>3</v>
      </c>
      <c r="H97" s="32">
        <f t="shared" si="1"/>
        <v>525</v>
      </c>
    </row>
    <row r="98" spans="1:8" ht="14.25" customHeight="1">
      <c r="A98" s="6" t="s">
        <v>318</v>
      </c>
      <c r="B98" s="32">
        <v>15</v>
      </c>
      <c r="C98" s="33" t="s">
        <v>46</v>
      </c>
      <c r="D98" s="32"/>
      <c r="E98" s="33"/>
      <c r="F98" s="32">
        <v>60</v>
      </c>
      <c r="G98" s="33" t="s">
        <v>3</v>
      </c>
      <c r="H98" s="32">
        <f t="shared" si="1"/>
        <v>900</v>
      </c>
    </row>
    <row r="99" spans="1:8" ht="14.25" customHeight="1">
      <c r="A99" s="6" t="s">
        <v>346</v>
      </c>
      <c r="B99" s="32">
        <v>10</v>
      </c>
      <c r="C99" s="33" t="s">
        <v>6</v>
      </c>
      <c r="D99" s="32"/>
      <c r="E99" s="33"/>
      <c r="F99" s="32">
        <v>25</v>
      </c>
      <c r="G99" s="33" t="s">
        <v>3</v>
      </c>
      <c r="H99" s="32">
        <f t="shared" si="1"/>
        <v>250</v>
      </c>
    </row>
    <row r="100" spans="1:8" ht="14.25" customHeight="1">
      <c r="A100" s="6" t="s">
        <v>347</v>
      </c>
      <c r="B100" s="32">
        <v>2</v>
      </c>
      <c r="C100" s="33" t="s">
        <v>6</v>
      </c>
      <c r="D100" s="32"/>
      <c r="E100" s="33"/>
      <c r="F100" s="32">
        <v>150</v>
      </c>
      <c r="G100" s="33" t="s">
        <v>3</v>
      </c>
      <c r="H100" s="32">
        <f t="shared" si="1"/>
        <v>300</v>
      </c>
    </row>
    <row r="101" spans="1:8" ht="14.25" customHeight="1">
      <c r="A101" s="6" t="s">
        <v>96</v>
      </c>
      <c r="B101" s="32">
        <v>6</v>
      </c>
      <c r="C101" s="33" t="s">
        <v>6</v>
      </c>
      <c r="D101" s="32"/>
      <c r="E101" s="33"/>
      <c r="F101" s="32">
        <v>100</v>
      </c>
      <c r="G101" s="33" t="s">
        <v>3</v>
      </c>
      <c r="H101" s="32">
        <f t="shared" si="1"/>
        <v>600</v>
      </c>
    </row>
    <row r="102" spans="1:8" ht="14.25" customHeight="1">
      <c r="A102" s="6" t="s">
        <v>317</v>
      </c>
      <c r="B102" s="32">
        <v>2</v>
      </c>
      <c r="C102" s="33" t="s">
        <v>6</v>
      </c>
      <c r="D102" s="32"/>
      <c r="E102" s="33"/>
      <c r="F102" s="32">
        <v>115</v>
      </c>
      <c r="G102" s="33" t="s">
        <v>3</v>
      </c>
      <c r="H102" s="32">
        <f t="shared" si="1"/>
        <v>230</v>
      </c>
    </row>
    <row r="103" spans="1:8" ht="14.25" customHeight="1">
      <c r="A103" s="6" t="s">
        <v>138</v>
      </c>
      <c r="B103" s="32">
        <v>3</v>
      </c>
      <c r="C103" s="33" t="s">
        <v>6</v>
      </c>
      <c r="D103" s="32"/>
      <c r="E103" s="33"/>
      <c r="F103" s="32">
        <v>190</v>
      </c>
      <c r="G103" s="33" t="s">
        <v>3</v>
      </c>
      <c r="H103" s="32">
        <f t="shared" si="1"/>
        <v>570</v>
      </c>
    </row>
    <row r="104" spans="1:8" ht="14.25" customHeight="1">
      <c r="A104" s="6" t="s">
        <v>294</v>
      </c>
      <c r="B104" s="32">
        <v>3</v>
      </c>
      <c r="C104" s="33" t="s">
        <v>6</v>
      </c>
      <c r="D104" s="32"/>
      <c r="E104" s="33"/>
      <c r="F104" s="32">
        <v>135</v>
      </c>
      <c r="G104" s="33" t="s">
        <v>3</v>
      </c>
      <c r="H104" s="32">
        <f t="shared" si="1"/>
        <v>405</v>
      </c>
    </row>
    <row r="105" spans="1:8" ht="14.25" customHeight="1">
      <c r="A105" s="6" t="s">
        <v>336</v>
      </c>
      <c r="B105" s="32">
        <v>1</v>
      </c>
      <c r="C105" s="33" t="s">
        <v>6</v>
      </c>
      <c r="D105" s="32"/>
      <c r="E105" s="33"/>
      <c r="F105" s="32">
        <v>364</v>
      </c>
      <c r="G105" s="33" t="s">
        <v>3</v>
      </c>
      <c r="H105" s="32">
        <f t="shared" si="1"/>
        <v>364</v>
      </c>
    </row>
    <row r="106" spans="1:8" ht="14.25" customHeight="1">
      <c r="A106" s="6" t="s">
        <v>348</v>
      </c>
      <c r="B106" s="32">
        <v>1</v>
      </c>
      <c r="C106" s="33" t="s">
        <v>6</v>
      </c>
      <c r="D106" s="32"/>
      <c r="E106" s="33"/>
      <c r="F106" s="32">
        <v>500</v>
      </c>
      <c r="G106" s="33" t="s">
        <v>3</v>
      </c>
      <c r="H106" s="32">
        <f t="shared" si="1"/>
        <v>500</v>
      </c>
    </row>
    <row r="107" spans="1:8" ht="14.25" customHeight="1">
      <c r="A107" s="6" t="s">
        <v>569</v>
      </c>
      <c r="B107" s="32">
        <v>1</v>
      </c>
      <c r="C107" s="33" t="s">
        <v>6</v>
      </c>
      <c r="D107" s="32"/>
      <c r="E107" s="33"/>
      <c r="F107" s="32">
        <v>1296</v>
      </c>
      <c r="G107" s="33" t="s">
        <v>3</v>
      </c>
      <c r="H107" s="32">
        <f t="shared" si="1"/>
        <v>1296</v>
      </c>
    </row>
    <row r="108" spans="1:8" ht="14.25" customHeight="1">
      <c r="A108" s="6" t="s">
        <v>98</v>
      </c>
      <c r="B108" s="32">
        <v>49</v>
      </c>
      <c r="C108" s="33" t="s">
        <v>6</v>
      </c>
      <c r="D108" s="32"/>
      <c r="E108" s="33"/>
      <c r="F108" s="32">
        <v>15</v>
      </c>
      <c r="G108" s="33" t="s">
        <v>3</v>
      </c>
      <c r="H108" s="32">
        <f t="shared" si="1"/>
        <v>735</v>
      </c>
    </row>
    <row r="109" spans="1:8" ht="14.25" customHeight="1">
      <c r="A109" s="6" t="s">
        <v>349</v>
      </c>
      <c r="B109" s="32">
        <v>1</v>
      </c>
      <c r="C109" s="33" t="s">
        <v>6</v>
      </c>
      <c r="D109" s="32"/>
      <c r="E109" s="33"/>
      <c r="F109" s="32">
        <v>500</v>
      </c>
      <c r="G109" s="33" t="s">
        <v>3</v>
      </c>
      <c r="H109" s="32">
        <f t="shared" si="1"/>
        <v>500</v>
      </c>
    </row>
    <row r="110" spans="1:8" ht="14.25" customHeight="1">
      <c r="A110" s="114" t="s">
        <v>743</v>
      </c>
      <c r="B110" s="159"/>
      <c r="C110" s="159"/>
      <c r="D110" s="342"/>
      <c r="E110" s="343"/>
      <c r="F110" s="160"/>
      <c r="G110" s="160"/>
      <c r="H110" s="161">
        <f>SUM(H89:H109)</f>
        <v>20074</v>
      </c>
    </row>
    <row r="111" spans="1:8" ht="14.25" customHeight="1">
      <c r="A111" s="162"/>
      <c r="B111" s="163"/>
      <c r="C111" s="163"/>
      <c r="D111" s="344"/>
      <c r="E111" s="345"/>
      <c r="F111" s="164"/>
      <c r="G111" s="164"/>
      <c r="H111" s="165"/>
    </row>
    <row r="112" spans="1:8" ht="14.25" customHeight="1">
      <c r="A112" s="297" t="s">
        <v>31</v>
      </c>
      <c r="B112" s="298"/>
      <c r="C112" s="298"/>
      <c r="D112" s="298"/>
      <c r="E112" s="298"/>
      <c r="F112" s="298"/>
      <c r="G112" s="298"/>
      <c r="H112" s="312"/>
    </row>
    <row r="113" spans="1:8" ht="14.25" customHeight="1">
      <c r="A113" s="6" t="s">
        <v>351</v>
      </c>
      <c r="B113" s="32">
        <v>35</v>
      </c>
      <c r="C113" s="33" t="s">
        <v>110</v>
      </c>
      <c r="D113" s="32"/>
      <c r="E113" s="33"/>
      <c r="F113" s="32">
        <v>250</v>
      </c>
      <c r="G113" s="33" t="s">
        <v>3</v>
      </c>
      <c r="H113" s="32">
        <f>B113*F113</f>
        <v>8750</v>
      </c>
    </row>
    <row r="114" spans="1:8" ht="14.25" customHeight="1">
      <c r="A114" s="6" t="s">
        <v>114</v>
      </c>
      <c r="B114" s="32">
        <v>20</v>
      </c>
      <c r="C114" s="33" t="s">
        <v>110</v>
      </c>
      <c r="D114" s="32"/>
      <c r="E114" s="33"/>
      <c r="F114" s="32">
        <v>250</v>
      </c>
      <c r="G114" s="33" t="s">
        <v>3</v>
      </c>
      <c r="H114" s="32">
        <f aca="true" t="shared" si="2" ref="H114:H123">B114*F114</f>
        <v>5000</v>
      </c>
    </row>
    <row r="115" spans="1:8" ht="14.25" customHeight="1">
      <c r="A115" s="6" t="s">
        <v>187</v>
      </c>
      <c r="B115" s="32">
        <v>10</v>
      </c>
      <c r="C115" s="33" t="s">
        <v>110</v>
      </c>
      <c r="D115" s="32"/>
      <c r="E115" s="33"/>
      <c r="F115" s="32">
        <v>400</v>
      </c>
      <c r="G115" s="33" t="s">
        <v>3</v>
      </c>
      <c r="H115" s="32">
        <f t="shared" si="2"/>
        <v>4000</v>
      </c>
    </row>
    <row r="116" spans="1:8" ht="14.25" customHeight="1">
      <c r="A116" s="6" t="s">
        <v>142</v>
      </c>
      <c r="B116" s="32">
        <v>4</v>
      </c>
      <c r="C116" s="33" t="s">
        <v>350</v>
      </c>
      <c r="D116" s="32"/>
      <c r="E116" s="33"/>
      <c r="F116" s="32">
        <v>250</v>
      </c>
      <c r="G116" s="33" t="s">
        <v>3</v>
      </c>
      <c r="H116" s="32">
        <f t="shared" si="2"/>
        <v>1000</v>
      </c>
    </row>
    <row r="117" spans="1:8" ht="14.25" customHeight="1">
      <c r="A117" s="6" t="s">
        <v>139</v>
      </c>
      <c r="B117" s="32">
        <v>5</v>
      </c>
      <c r="C117" s="33" t="s">
        <v>110</v>
      </c>
      <c r="D117" s="32"/>
      <c r="E117" s="33"/>
      <c r="F117" s="32">
        <v>40</v>
      </c>
      <c r="G117" s="33" t="s">
        <v>3</v>
      </c>
      <c r="H117" s="32">
        <f t="shared" si="2"/>
        <v>200</v>
      </c>
    </row>
    <row r="118" spans="1:8" ht="14.25" customHeight="1">
      <c r="A118" s="6" t="s">
        <v>352</v>
      </c>
      <c r="B118" s="32">
        <v>3</v>
      </c>
      <c r="C118" s="33" t="s">
        <v>110</v>
      </c>
      <c r="D118" s="32"/>
      <c r="E118" s="33"/>
      <c r="F118" s="32">
        <v>300</v>
      </c>
      <c r="G118" s="33" t="s">
        <v>3</v>
      </c>
      <c r="H118" s="32">
        <f t="shared" si="2"/>
        <v>900</v>
      </c>
    </row>
    <row r="119" spans="1:8" ht="14.25" customHeight="1">
      <c r="A119" s="6" t="s">
        <v>320</v>
      </c>
      <c r="B119" s="32">
        <v>200</v>
      </c>
      <c r="C119" s="33" t="s">
        <v>46</v>
      </c>
      <c r="D119" s="32"/>
      <c r="E119" s="33"/>
      <c r="F119" s="32">
        <v>15</v>
      </c>
      <c r="G119" s="33" t="s">
        <v>3</v>
      </c>
      <c r="H119" s="32">
        <f t="shared" si="2"/>
        <v>3000</v>
      </c>
    </row>
    <row r="120" spans="1:8" ht="14.25" customHeight="1">
      <c r="A120" s="6" t="s">
        <v>354</v>
      </c>
      <c r="B120" s="32">
        <v>5</v>
      </c>
      <c r="C120" s="33" t="s">
        <v>6</v>
      </c>
      <c r="D120" s="32"/>
      <c r="E120" s="33"/>
      <c r="F120" s="32">
        <v>600</v>
      </c>
      <c r="G120" s="33" t="s">
        <v>3</v>
      </c>
      <c r="H120" s="32">
        <f t="shared" si="2"/>
        <v>3000</v>
      </c>
    </row>
    <row r="121" spans="1:8" ht="14.25" customHeight="1">
      <c r="A121" s="6" t="s">
        <v>353</v>
      </c>
      <c r="B121" s="32">
        <v>1</v>
      </c>
      <c r="C121" s="33" t="s">
        <v>6</v>
      </c>
      <c r="D121" s="32"/>
      <c r="E121" s="33"/>
      <c r="F121" s="32">
        <v>1577</v>
      </c>
      <c r="G121" s="33" t="s">
        <v>3</v>
      </c>
      <c r="H121" s="32">
        <f t="shared" si="2"/>
        <v>1577</v>
      </c>
    </row>
    <row r="122" spans="1:8" ht="14.25" customHeight="1">
      <c r="A122" s="6" t="s">
        <v>120</v>
      </c>
      <c r="B122" s="32">
        <v>2</v>
      </c>
      <c r="C122" s="33" t="s">
        <v>6</v>
      </c>
      <c r="D122" s="33"/>
      <c r="E122" s="33"/>
      <c r="F122" s="32">
        <v>85</v>
      </c>
      <c r="G122" s="33" t="s">
        <v>3</v>
      </c>
      <c r="H122" s="32">
        <f t="shared" si="2"/>
        <v>170</v>
      </c>
    </row>
    <row r="123" spans="1:8" ht="14.25" customHeight="1">
      <c r="A123" s="6" t="s">
        <v>119</v>
      </c>
      <c r="B123" s="32">
        <v>7</v>
      </c>
      <c r="C123" s="33" t="s">
        <v>6</v>
      </c>
      <c r="D123" s="33"/>
      <c r="E123" s="33"/>
      <c r="F123" s="32">
        <v>65</v>
      </c>
      <c r="G123" s="33" t="s">
        <v>3</v>
      </c>
      <c r="H123" s="32">
        <f t="shared" si="2"/>
        <v>455</v>
      </c>
    </row>
    <row r="124" spans="1:8" ht="14.25" customHeight="1">
      <c r="A124" s="114" t="s">
        <v>29</v>
      </c>
      <c r="B124" s="159"/>
      <c r="C124" s="159"/>
      <c r="D124" s="346"/>
      <c r="E124" s="346"/>
      <c r="F124" s="160"/>
      <c r="G124" s="160"/>
      <c r="H124" s="161">
        <f>SUM(H113:H123)</f>
        <v>28052</v>
      </c>
    </row>
    <row r="125" spans="1:8" ht="14.25" customHeight="1">
      <c r="A125" s="2" t="s">
        <v>749</v>
      </c>
      <c r="B125" s="7"/>
      <c r="C125" s="7"/>
      <c r="D125" s="40"/>
      <c r="E125" s="40"/>
      <c r="F125" s="8"/>
      <c r="G125" s="8"/>
      <c r="H125" s="5">
        <v>27070</v>
      </c>
    </row>
    <row r="126" spans="1:8" ht="14.25" customHeight="1">
      <c r="A126" s="2" t="s">
        <v>259</v>
      </c>
      <c r="B126" s="7"/>
      <c r="C126" s="7"/>
      <c r="D126" s="7"/>
      <c r="E126" s="7"/>
      <c r="F126" s="8"/>
      <c r="G126" s="8"/>
      <c r="H126" s="4">
        <f>H78+H81+H87+H110+H124</f>
        <v>184851</v>
      </c>
    </row>
    <row r="127" spans="1:8" ht="14.25" customHeight="1">
      <c r="A127" s="2" t="s">
        <v>406</v>
      </c>
      <c r="B127" s="7"/>
      <c r="C127" s="7"/>
      <c r="D127" s="7"/>
      <c r="E127" s="7"/>
      <c r="F127" s="8"/>
      <c r="G127" s="8"/>
      <c r="H127" s="4">
        <v>185000</v>
      </c>
    </row>
    <row r="128" spans="1:8" ht="14.25" customHeight="1" thickBot="1">
      <c r="A128" s="170" t="s">
        <v>86</v>
      </c>
      <c r="B128" s="171"/>
      <c r="C128" s="171"/>
      <c r="D128" s="171"/>
      <c r="E128" s="171"/>
      <c r="F128" s="172"/>
      <c r="G128" s="172"/>
      <c r="H128" s="173">
        <f>H5+H11+H16+H20+H32+H43+H56+H66+H61+H126</f>
        <v>1304358</v>
      </c>
    </row>
    <row r="129" spans="1:8" ht="14.25" customHeight="1" thickBot="1">
      <c r="A129" s="174" t="s">
        <v>87</v>
      </c>
      <c r="B129" s="175"/>
      <c r="C129" s="175"/>
      <c r="D129" s="175"/>
      <c r="E129" s="175"/>
      <c r="F129" s="176"/>
      <c r="G129" s="176"/>
      <c r="H129" s="177">
        <f>H6+H12+H17+H21+H33+H44+H57+H62+H67+H127</f>
        <v>1304000</v>
      </c>
    </row>
    <row r="131" spans="1:10" ht="14.25" customHeight="1">
      <c r="A131" s="316" t="s">
        <v>61</v>
      </c>
      <c r="B131" s="330"/>
      <c r="C131" s="330"/>
      <c r="D131" s="330"/>
      <c r="E131" s="330"/>
      <c r="F131" s="330"/>
      <c r="G131" s="330"/>
      <c r="H131" s="330"/>
      <c r="I131" s="330"/>
      <c r="J131" s="330"/>
    </row>
    <row r="132" spans="1:7" ht="14.25" customHeight="1">
      <c r="A132" s="1" t="s">
        <v>62</v>
      </c>
      <c r="B132" s="1"/>
      <c r="C132" s="1"/>
      <c r="D132" s="1" t="s">
        <v>60</v>
      </c>
      <c r="E132" s="1"/>
      <c r="F132" s="1"/>
      <c r="G132" s="1" t="s">
        <v>756</v>
      </c>
    </row>
    <row r="133" spans="1:6" ht="14.25" customHeight="1">
      <c r="A133" s="26"/>
      <c r="B133" s="26"/>
      <c r="C133" s="26"/>
      <c r="D133" s="26"/>
      <c r="E133" s="11"/>
      <c r="F133" s="27"/>
    </row>
    <row r="134" spans="1:6" ht="14.25" customHeight="1">
      <c r="A134" s="26"/>
      <c r="B134" s="26"/>
      <c r="C134" s="26"/>
      <c r="D134" s="26"/>
      <c r="E134" s="11"/>
      <c r="F134" s="27"/>
    </row>
    <row r="135" spans="1:6" ht="14.25" customHeight="1">
      <c r="A135" s="26"/>
      <c r="B135" s="26"/>
      <c r="C135" s="26"/>
      <c r="D135" s="26"/>
      <c r="E135" s="11"/>
      <c r="F135" s="27"/>
    </row>
    <row r="136" spans="1:6" ht="14.25" customHeight="1">
      <c r="A136" s="26"/>
      <c r="B136" s="26"/>
      <c r="C136" s="26"/>
      <c r="D136" s="26"/>
      <c r="E136" s="11"/>
      <c r="F136" s="27"/>
    </row>
    <row r="137" spans="1:6" ht="14.25" customHeight="1">
      <c r="A137" s="26"/>
      <c r="B137" s="26"/>
      <c r="C137" s="26"/>
      <c r="D137" s="26"/>
      <c r="E137" s="11"/>
      <c r="F137" s="27"/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6"/>
      <c r="B139" s="26"/>
      <c r="C139" s="26"/>
      <c r="D139" s="26"/>
      <c r="E139" s="11"/>
      <c r="F139" s="27"/>
    </row>
    <row r="140" spans="1:6" ht="14.25" customHeight="1">
      <c r="A140" s="26"/>
      <c r="B140" s="26"/>
      <c r="C140" s="26"/>
      <c r="D140" s="26"/>
      <c r="E140" s="11"/>
      <c r="F140" s="27"/>
    </row>
    <row r="141" spans="1:6" ht="14.25" customHeight="1">
      <c r="A141" s="26"/>
      <c r="B141" s="26"/>
      <c r="C141" s="26"/>
      <c r="D141" s="26"/>
      <c r="E141" s="11"/>
      <c r="F141" s="27"/>
    </row>
    <row r="142" spans="1:6" ht="14.25" customHeight="1">
      <c r="A142" s="28"/>
      <c r="B142" s="28"/>
      <c r="C142" s="26"/>
      <c r="D142" s="11"/>
      <c r="E142" s="11"/>
      <c r="F142" s="27"/>
    </row>
    <row r="143" spans="1:6" ht="14.25" customHeight="1">
      <c r="A143" s="29"/>
      <c r="B143" s="29"/>
      <c r="C143" s="29"/>
      <c r="D143" s="29"/>
      <c r="E143" s="11"/>
      <c r="F143" s="27"/>
    </row>
    <row r="144" spans="1:6" ht="14.25" customHeight="1">
      <c r="A144" s="30"/>
      <c r="B144" s="11"/>
      <c r="C144" s="11"/>
      <c r="D144" s="11"/>
      <c r="E144" s="11"/>
      <c r="F144" s="27"/>
    </row>
  </sheetData>
  <sheetProtection/>
  <mergeCells count="29">
    <mergeCell ref="A131:J131"/>
    <mergeCell ref="D111:E111"/>
    <mergeCell ref="A112:H112"/>
    <mergeCell ref="D124:E124"/>
    <mergeCell ref="A78:G78"/>
    <mergeCell ref="A79:H79"/>
    <mergeCell ref="D110:E110"/>
    <mergeCell ref="A88:H88"/>
    <mergeCell ref="D85:E85"/>
    <mergeCell ref="D87:E87"/>
    <mergeCell ref="D82:E82"/>
    <mergeCell ref="D83:E83"/>
    <mergeCell ref="A84:H84"/>
    <mergeCell ref="A63:H63"/>
    <mergeCell ref="A27:A29"/>
    <mergeCell ref="A3:H3"/>
    <mergeCell ref="A7:H7"/>
    <mergeCell ref="A18:H18"/>
    <mergeCell ref="A13:H13"/>
    <mergeCell ref="A1:H1"/>
    <mergeCell ref="A2:H2"/>
    <mergeCell ref="A23:H23"/>
    <mergeCell ref="A34:H34"/>
    <mergeCell ref="A24:A26"/>
    <mergeCell ref="A69:H69"/>
    <mergeCell ref="A45:H45"/>
    <mergeCell ref="D62:E62"/>
    <mergeCell ref="A68:H68"/>
    <mergeCell ref="A58:H58"/>
  </mergeCells>
  <printOptions/>
  <pageMargins left="0.83" right="0.75" top="0.31" bottom="0.88" header="0.31" footer="0.5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2" customHeight="1">
      <c r="A1" s="335" t="s">
        <v>255</v>
      </c>
      <c r="B1" s="335"/>
      <c r="C1" s="335"/>
      <c r="D1" s="335"/>
      <c r="E1" s="335"/>
      <c r="F1" s="335"/>
      <c r="G1" s="335"/>
      <c r="H1" s="335"/>
    </row>
    <row r="2" spans="1:8" ht="12">
      <c r="A2" s="282" t="s">
        <v>586</v>
      </c>
      <c r="B2" s="283"/>
      <c r="C2" s="283"/>
      <c r="D2" s="283"/>
      <c r="E2" s="283"/>
      <c r="F2" s="283"/>
      <c r="G2" s="283"/>
      <c r="H2" s="308"/>
    </row>
    <row r="3" spans="1:8" ht="12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24">
      <c r="A4" s="6" t="s">
        <v>632</v>
      </c>
      <c r="B4" s="68">
        <v>5205</v>
      </c>
      <c r="C4" s="68" t="s">
        <v>3</v>
      </c>
      <c r="D4" s="68">
        <v>1.25</v>
      </c>
      <c r="E4" s="75" t="s">
        <v>796</v>
      </c>
      <c r="F4" s="68">
        <v>12</v>
      </c>
      <c r="G4" s="68" t="s">
        <v>4</v>
      </c>
      <c r="H4" s="68">
        <v>78075</v>
      </c>
    </row>
    <row r="5" spans="1:8" ht="12">
      <c r="A5" s="2" t="s">
        <v>616</v>
      </c>
      <c r="B5" s="67"/>
      <c r="C5" s="67"/>
      <c r="D5" s="67"/>
      <c r="E5" s="67"/>
      <c r="F5" s="67"/>
      <c r="G5" s="67"/>
      <c r="H5" s="84">
        <v>78075</v>
      </c>
    </row>
    <row r="6" spans="1:8" ht="12">
      <c r="A6" s="2" t="s">
        <v>256</v>
      </c>
      <c r="B6" s="67"/>
      <c r="C6" s="67"/>
      <c r="D6" s="67"/>
      <c r="E6" s="67"/>
      <c r="F6" s="67"/>
      <c r="G6" s="67"/>
      <c r="H6" s="84">
        <v>78000</v>
      </c>
    </row>
    <row r="7" spans="1:8" ht="12">
      <c r="A7" s="333" t="s">
        <v>423</v>
      </c>
      <c r="B7" s="333"/>
      <c r="C7" s="333"/>
      <c r="D7" s="333"/>
      <c r="E7" s="333"/>
      <c r="F7" s="333"/>
      <c r="G7" s="333"/>
      <c r="H7" s="333"/>
    </row>
    <row r="8" spans="1:8" ht="12">
      <c r="A8" s="6" t="s">
        <v>673</v>
      </c>
      <c r="B8" s="68">
        <v>200</v>
      </c>
      <c r="C8" s="68" t="s">
        <v>3</v>
      </c>
      <c r="D8" s="68">
        <v>7</v>
      </c>
      <c r="E8" s="68" t="s">
        <v>5</v>
      </c>
      <c r="F8" s="68">
        <v>2</v>
      </c>
      <c r="G8" s="68" t="s">
        <v>2</v>
      </c>
      <c r="H8" s="68">
        <f>B8*D8*F8</f>
        <v>2800</v>
      </c>
    </row>
    <row r="9" spans="1:8" ht="12">
      <c r="A9" s="6" t="s">
        <v>674</v>
      </c>
      <c r="B9" s="68">
        <v>200</v>
      </c>
      <c r="C9" s="68" t="s">
        <v>3</v>
      </c>
      <c r="D9" s="68">
        <v>7</v>
      </c>
      <c r="E9" s="68" t="s">
        <v>5</v>
      </c>
      <c r="F9" s="68">
        <v>1</v>
      </c>
      <c r="G9" s="68" t="s">
        <v>2</v>
      </c>
      <c r="H9" s="68">
        <f>B9*D9*F9</f>
        <v>1400</v>
      </c>
    </row>
    <row r="10" spans="1:8" ht="12">
      <c r="A10" s="6" t="s">
        <v>671</v>
      </c>
      <c r="B10" s="68">
        <v>200</v>
      </c>
      <c r="C10" s="68" t="s">
        <v>3</v>
      </c>
      <c r="D10" s="68">
        <v>5</v>
      </c>
      <c r="E10" s="68" t="s">
        <v>5</v>
      </c>
      <c r="F10" s="68">
        <v>1</v>
      </c>
      <c r="G10" s="68" t="s">
        <v>2</v>
      </c>
      <c r="H10" s="68">
        <f>B10*D10*F10</f>
        <v>1000</v>
      </c>
    </row>
    <row r="11" spans="1:8" ht="12">
      <c r="A11" s="6" t="s">
        <v>675</v>
      </c>
      <c r="B11" s="68">
        <v>200</v>
      </c>
      <c r="C11" s="68" t="s">
        <v>3</v>
      </c>
      <c r="D11" s="68">
        <v>7</v>
      </c>
      <c r="E11" s="68" t="s">
        <v>5</v>
      </c>
      <c r="F11" s="68">
        <v>1</v>
      </c>
      <c r="G11" s="68" t="s">
        <v>2</v>
      </c>
      <c r="H11" s="68">
        <f>B11*D11*F11</f>
        <v>1400</v>
      </c>
    </row>
    <row r="12" spans="1:8" ht="12">
      <c r="A12" s="2" t="s">
        <v>616</v>
      </c>
      <c r="B12" s="67"/>
      <c r="C12" s="67"/>
      <c r="D12" s="67"/>
      <c r="E12" s="67"/>
      <c r="F12" s="67"/>
      <c r="G12" s="67"/>
      <c r="H12" s="84">
        <f>H8+H9+H10+H11</f>
        <v>6600</v>
      </c>
    </row>
    <row r="13" spans="1:8" ht="12">
      <c r="A13" s="2" t="s">
        <v>256</v>
      </c>
      <c r="B13" s="67"/>
      <c r="C13" s="67"/>
      <c r="D13" s="67"/>
      <c r="E13" s="67"/>
      <c r="F13" s="67"/>
      <c r="G13" s="67"/>
      <c r="H13" s="84">
        <v>7000</v>
      </c>
    </row>
    <row r="14" spans="1:8" ht="12">
      <c r="A14" s="333" t="s">
        <v>665</v>
      </c>
      <c r="B14" s="333"/>
      <c r="C14" s="333"/>
      <c r="D14" s="333"/>
      <c r="E14" s="333"/>
      <c r="F14" s="333"/>
      <c r="G14" s="333"/>
      <c r="H14" s="333"/>
    </row>
    <row r="15" spans="1:8" ht="12">
      <c r="A15" s="6" t="s">
        <v>632</v>
      </c>
      <c r="B15" s="67"/>
      <c r="C15" s="67"/>
      <c r="D15" s="67"/>
      <c r="E15" s="67"/>
      <c r="F15" s="67"/>
      <c r="G15" s="67"/>
      <c r="H15" s="68">
        <v>23579</v>
      </c>
    </row>
    <row r="16" spans="1:8" ht="12">
      <c r="A16" s="2" t="s">
        <v>616</v>
      </c>
      <c r="B16" s="67"/>
      <c r="C16" s="67"/>
      <c r="D16" s="67"/>
      <c r="E16" s="67"/>
      <c r="F16" s="67"/>
      <c r="G16" s="67"/>
      <c r="H16" s="84">
        <v>23579</v>
      </c>
    </row>
    <row r="17" spans="1:8" ht="12">
      <c r="A17" s="2" t="s">
        <v>256</v>
      </c>
      <c r="B17" s="67"/>
      <c r="C17" s="67"/>
      <c r="D17" s="67"/>
      <c r="E17" s="67"/>
      <c r="F17" s="67"/>
      <c r="G17" s="67"/>
      <c r="H17" s="84">
        <v>24000</v>
      </c>
    </row>
    <row r="18" spans="1:8" ht="12">
      <c r="A18" s="2" t="s">
        <v>668</v>
      </c>
      <c r="B18" s="67"/>
      <c r="C18" s="67"/>
      <c r="D18" s="67"/>
      <c r="E18" s="67"/>
      <c r="F18" s="67"/>
      <c r="G18" s="67"/>
      <c r="H18" s="84">
        <f>H5+H16</f>
        <v>101654</v>
      </c>
    </row>
    <row r="19" spans="1:8" ht="12">
      <c r="A19" s="282" t="s">
        <v>424</v>
      </c>
      <c r="B19" s="283"/>
      <c r="C19" s="283"/>
      <c r="D19" s="283"/>
      <c r="E19" s="283"/>
      <c r="F19" s="283"/>
      <c r="G19" s="283"/>
      <c r="H19" s="308"/>
    </row>
    <row r="20" spans="1:8" ht="18.75" customHeight="1">
      <c r="A20" s="75" t="s">
        <v>617</v>
      </c>
      <c r="B20" s="68">
        <v>28.6</v>
      </c>
      <c r="C20" s="68" t="s">
        <v>3</v>
      </c>
      <c r="D20" s="68">
        <v>1</v>
      </c>
      <c r="E20" s="68" t="s">
        <v>5</v>
      </c>
      <c r="F20" s="68"/>
      <c r="G20" s="68"/>
      <c r="H20" s="68">
        <f>B20</f>
        <v>28.6</v>
      </c>
    </row>
    <row r="21" spans="1:8" ht="12">
      <c r="A21" s="6" t="s">
        <v>618</v>
      </c>
      <c r="B21" s="68">
        <v>28.6</v>
      </c>
      <c r="C21" s="68" t="s">
        <v>3</v>
      </c>
      <c r="D21" s="68">
        <v>3</v>
      </c>
      <c r="E21" s="68" t="s">
        <v>5</v>
      </c>
      <c r="F21" s="68">
        <v>3</v>
      </c>
      <c r="G21" s="68" t="s">
        <v>2</v>
      </c>
      <c r="H21" s="68">
        <f>B21*D21*F21</f>
        <v>257.4</v>
      </c>
    </row>
    <row r="22" spans="1:8" ht="24">
      <c r="A22" s="6" t="s">
        <v>685</v>
      </c>
      <c r="B22" s="68">
        <v>28.6</v>
      </c>
      <c r="C22" s="68" t="s">
        <v>3</v>
      </c>
      <c r="D22" s="68">
        <v>1</v>
      </c>
      <c r="E22" s="68" t="s">
        <v>5</v>
      </c>
      <c r="F22" s="68"/>
      <c r="G22" s="68"/>
      <c r="H22" s="68">
        <f>B22</f>
        <v>28.6</v>
      </c>
    </row>
    <row r="23" spans="1:8" ht="12">
      <c r="A23" s="6" t="s">
        <v>619</v>
      </c>
      <c r="B23" s="68">
        <v>28.6</v>
      </c>
      <c r="C23" s="68" t="s">
        <v>3</v>
      </c>
      <c r="D23" s="68">
        <v>4</v>
      </c>
      <c r="E23" s="68" t="s">
        <v>5</v>
      </c>
      <c r="F23" s="68"/>
      <c r="G23" s="68"/>
      <c r="H23" s="68">
        <f>B23*D23</f>
        <v>114.4</v>
      </c>
    </row>
    <row r="24" spans="1:8" ht="12">
      <c r="A24" s="6" t="s">
        <v>684</v>
      </c>
      <c r="B24" s="68">
        <v>400</v>
      </c>
      <c r="C24" s="68" t="s">
        <v>3</v>
      </c>
      <c r="D24" s="68">
        <v>2</v>
      </c>
      <c r="E24" s="68" t="s">
        <v>7</v>
      </c>
      <c r="F24" s="68"/>
      <c r="G24" s="68"/>
      <c r="H24" s="68">
        <f>B24*D24</f>
        <v>800</v>
      </c>
    </row>
    <row r="25" spans="1:8" ht="12">
      <c r="A25" s="2" t="s">
        <v>616</v>
      </c>
      <c r="B25" s="68"/>
      <c r="C25" s="68"/>
      <c r="D25" s="68"/>
      <c r="E25" s="68"/>
      <c r="F25" s="68"/>
      <c r="G25" s="68"/>
      <c r="H25" s="84">
        <f>H20+H24+H21+H22+H23</f>
        <v>1229</v>
      </c>
    </row>
    <row r="26" spans="1:8" ht="12">
      <c r="A26" s="2" t="s">
        <v>256</v>
      </c>
      <c r="B26" s="68"/>
      <c r="C26" s="68"/>
      <c r="D26" s="68"/>
      <c r="E26" s="68"/>
      <c r="F26" s="68"/>
      <c r="G26" s="68"/>
      <c r="H26" s="84">
        <v>1000</v>
      </c>
    </row>
    <row r="27" spans="1:8" s="10" customFormat="1" ht="12">
      <c r="A27" s="282" t="s">
        <v>8</v>
      </c>
      <c r="B27" s="283"/>
      <c r="C27" s="283"/>
      <c r="D27" s="283"/>
      <c r="E27" s="283"/>
      <c r="F27" s="283"/>
      <c r="G27" s="283"/>
      <c r="H27" s="308"/>
    </row>
    <row r="28" spans="1:8" s="10" customFormat="1" ht="12.75">
      <c r="A28" s="285" t="s">
        <v>9</v>
      </c>
      <c r="B28" s="8">
        <v>163.27</v>
      </c>
      <c r="C28" s="8" t="s">
        <v>10</v>
      </c>
      <c r="D28" s="61">
        <v>1450.47</v>
      </c>
      <c r="E28" s="7" t="s">
        <v>3</v>
      </c>
      <c r="F28" s="8"/>
      <c r="G28" s="8"/>
      <c r="H28" s="9">
        <f>B28*D28</f>
        <v>236818.2369</v>
      </c>
    </row>
    <row r="29" spans="1:8" s="10" customFormat="1" ht="12.75">
      <c r="A29" s="286"/>
      <c r="B29" s="8">
        <v>75.99</v>
      </c>
      <c r="C29" s="8" t="s">
        <v>10</v>
      </c>
      <c r="D29" s="61">
        <v>1623.8</v>
      </c>
      <c r="E29" s="7" t="s">
        <v>3</v>
      </c>
      <c r="F29" s="8"/>
      <c r="G29" s="8"/>
      <c r="H29" s="9">
        <f>B29*D29</f>
        <v>123392.562</v>
      </c>
    </row>
    <row r="30" spans="1:8" s="10" customFormat="1" ht="12.75">
      <c r="A30" s="287"/>
      <c r="B30" s="3">
        <f>B28+B29</f>
        <v>239.26</v>
      </c>
      <c r="C30" s="8" t="s">
        <v>10</v>
      </c>
      <c r="D30" s="61"/>
      <c r="E30" s="7" t="s">
        <v>3</v>
      </c>
      <c r="F30" s="8"/>
      <c r="G30" s="8"/>
      <c r="H30" s="3">
        <f>H28+H29</f>
        <v>360210.8</v>
      </c>
    </row>
    <row r="31" spans="1:8" s="10" customFormat="1" ht="12.75">
      <c r="A31" s="310" t="s">
        <v>694</v>
      </c>
      <c r="B31" s="8">
        <v>68</v>
      </c>
      <c r="C31" s="8" t="s">
        <v>12</v>
      </c>
      <c r="D31" s="61">
        <v>26.62</v>
      </c>
      <c r="E31" s="7" t="s">
        <v>3</v>
      </c>
      <c r="F31" s="8"/>
      <c r="G31" s="8"/>
      <c r="H31" s="8">
        <f>B31*D31</f>
        <v>1810.16</v>
      </c>
    </row>
    <row r="32" spans="1:8" s="10" customFormat="1" ht="12">
      <c r="A32" s="332"/>
      <c r="B32" s="8">
        <v>154</v>
      </c>
      <c r="C32" s="8" t="s">
        <v>12</v>
      </c>
      <c r="D32" s="8">
        <v>28.89</v>
      </c>
      <c r="E32" s="7" t="s">
        <v>3</v>
      </c>
      <c r="F32" s="8"/>
      <c r="G32" s="8"/>
      <c r="H32" s="8">
        <f>B32*D32</f>
        <v>4449.06</v>
      </c>
    </row>
    <row r="33" spans="1:8" s="10" customFormat="1" ht="12">
      <c r="A33" s="311"/>
      <c r="B33" s="3">
        <f>B31+B32</f>
        <v>222</v>
      </c>
      <c r="C33" s="8"/>
      <c r="D33" s="8"/>
      <c r="E33" s="7"/>
      <c r="F33" s="8"/>
      <c r="G33" s="8"/>
      <c r="H33" s="4">
        <f>H31+H32</f>
        <v>6259</v>
      </c>
    </row>
    <row r="34" spans="1:8" s="10" customFormat="1" ht="12">
      <c r="A34" s="6" t="s">
        <v>13</v>
      </c>
      <c r="B34" s="7">
        <v>29800</v>
      </c>
      <c r="C34" s="8" t="s">
        <v>14</v>
      </c>
      <c r="D34" s="8">
        <v>6.4</v>
      </c>
      <c r="E34" s="7" t="s">
        <v>3</v>
      </c>
      <c r="F34" s="8"/>
      <c r="G34" s="8"/>
      <c r="H34" s="9">
        <f>B34*D34</f>
        <v>190720</v>
      </c>
    </row>
    <row r="35" spans="1:8" s="10" customFormat="1" ht="12">
      <c r="A35" s="6" t="s">
        <v>15</v>
      </c>
      <c r="B35" s="7">
        <v>25</v>
      </c>
      <c r="C35" s="8" t="s">
        <v>48</v>
      </c>
      <c r="D35" s="8">
        <v>976.35</v>
      </c>
      <c r="E35" s="7" t="s">
        <v>3</v>
      </c>
      <c r="F35" s="8"/>
      <c r="G35" s="8"/>
      <c r="H35" s="9">
        <f>B35*D35</f>
        <v>24408.75</v>
      </c>
    </row>
    <row r="36" spans="1:8" s="10" customFormat="1" ht="12">
      <c r="A36" s="2" t="s">
        <v>0</v>
      </c>
      <c r="B36" s="3"/>
      <c r="C36" s="3"/>
      <c r="D36" s="4"/>
      <c r="E36" s="4"/>
      <c r="F36" s="3"/>
      <c r="G36" s="3"/>
      <c r="H36" s="4">
        <f>H30+H33+H34+H35</f>
        <v>581599</v>
      </c>
    </row>
    <row r="37" spans="1:8" s="10" customFormat="1" ht="12">
      <c r="A37" s="2" t="s">
        <v>256</v>
      </c>
      <c r="B37" s="3"/>
      <c r="C37" s="3"/>
      <c r="D37" s="4"/>
      <c r="E37" s="4"/>
      <c r="F37" s="3"/>
      <c r="G37" s="3"/>
      <c r="H37" s="4">
        <v>582000</v>
      </c>
    </row>
    <row r="38" spans="1:8" s="10" customFormat="1" ht="12.75">
      <c r="A38" s="282" t="s">
        <v>58</v>
      </c>
      <c r="B38" s="284"/>
      <c r="C38" s="284"/>
      <c r="D38" s="284"/>
      <c r="E38" s="284"/>
      <c r="F38" s="284"/>
      <c r="G38" s="284"/>
      <c r="H38" s="309"/>
    </row>
    <row r="39" spans="1:8" s="10" customFormat="1" ht="12.75">
      <c r="A39" s="81" t="s">
        <v>16</v>
      </c>
      <c r="B39" s="12">
        <v>2960</v>
      </c>
      <c r="C39" s="12" t="s">
        <v>17</v>
      </c>
      <c r="D39" s="12">
        <v>0.7873</v>
      </c>
      <c r="E39" s="12" t="s">
        <v>3</v>
      </c>
      <c r="F39" s="12">
        <v>12</v>
      </c>
      <c r="G39" s="12" t="s">
        <v>4</v>
      </c>
      <c r="H39" s="13">
        <f>B39*D39*F39</f>
        <v>27965</v>
      </c>
    </row>
    <row r="40" spans="1:8" s="10" customFormat="1" ht="12.75">
      <c r="A40" s="9" t="s">
        <v>18</v>
      </c>
      <c r="B40" s="5"/>
      <c r="C40" s="5"/>
      <c r="D40" s="12">
        <v>1817</v>
      </c>
      <c r="E40" s="12" t="s">
        <v>3</v>
      </c>
      <c r="F40" s="12">
        <v>12</v>
      </c>
      <c r="G40" s="12" t="s">
        <v>4</v>
      </c>
      <c r="H40" s="13">
        <f>D40*F40</f>
        <v>21804</v>
      </c>
    </row>
    <row r="41" spans="1:8" s="10" customFormat="1" ht="12.75">
      <c r="A41" s="6" t="s">
        <v>83</v>
      </c>
      <c r="B41" s="12"/>
      <c r="C41" s="12"/>
      <c r="D41" s="12">
        <v>7000</v>
      </c>
      <c r="E41" s="12" t="s">
        <v>3</v>
      </c>
      <c r="F41" s="12"/>
      <c r="G41" s="12"/>
      <c r="H41" s="103">
        <v>7000</v>
      </c>
    </row>
    <row r="42" spans="1:8" s="10" customFormat="1" ht="27.75" customHeight="1">
      <c r="A42" s="6" t="s">
        <v>800</v>
      </c>
      <c r="B42" s="12"/>
      <c r="C42" s="12"/>
      <c r="D42" s="12">
        <v>1000</v>
      </c>
      <c r="E42" s="12" t="s">
        <v>3</v>
      </c>
      <c r="F42" s="12">
        <v>3</v>
      </c>
      <c r="G42" s="12" t="s">
        <v>4</v>
      </c>
      <c r="H42" s="103">
        <f>D42*F42</f>
        <v>3000</v>
      </c>
    </row>
    <row r="43" spans="1:8" s="10" customFormat="1" ht="15.75" customHeight="1">
      <c r="A43" s="6" t="s">
        <v>649</v>
      </c>
      <c r="B43" s="12"/>
      <c r="C43" s="12"/>
      <c r="D43" s="12">
        <v>1200</v>
      </c>
      <c r="E43" s="12" t="s">
        <v>3</v>
      </c>
      <c r="F43" s="12">
        <v>12</v>
      </c>
      <c r="G43" s="12" t="s">
        <v>4</v>
      </c>
      <c r="H43" s="12">
        <f>D43*F43</f>
        <v>14400</v>
      </c>
    </row>
    <row r="44" spans="1:8" s="10" customFormat="1" ht="16.5" customHeight="1">
      <c r="A44" s="6" t="s">
        <v>553</v>
      </c>
      <c r="B44" s="12"/>
      <c r="C44" s="12"/>
      <c r="D44" s="12">
        <v>1500</v>
      </c>
      <c r="E44" s="12" t="s">
        <v>3</v>
      </c>
      <c r="F44" s="12">
        <v>12</v>
      </c>
      <c r="G44" s="12" t="s">
        <v>4</v>
      </c>
      <c r="H44" s="12">
        <f>D44*F44</f>
        <v>18000</v>
      </c>
    </row>
    <row r="45" spans="1:8" s="10" customFormat="1" ht="17.25" customHeight="1">
      <c r="A45" s="6" t="s">
        <v>642</v>
      </c>
      <c r="B45" s="12"/>
      <c r="C45" s="12"/>
      <c r="D45" s="12">
        <v>3600</v>
      </c>
      <c r="E45" s="12" t="s">
        <v>3</v>
      </c>
      <c r="F45" s="12">
        <v>12</v>
      </c>
      <c r="G45" s="12" t="s">
        <v>4</v>
      </c>
      <c r="H45" s="103">
        <f>D45*F45</f>
        <v>43200</v>
      </c>
    </row>
    <row r="46" spans="1:8" s="10" customFormat="1" ht="12">
      <c r="A46" s="2" t="s">
        <v>0</v>
      </c>
      <c r="B46" s="3"/>
      <c r="C46" s="3"/>
      <c r="D46" s="4"/>
      <c r="E46" s="4"/>
      <c r="F46" s="3"/>
      <c r="G46" s="3"/>
      <c r="H46" s="4">
        <f>SUM(H39:H45)</f>
        <v>135369</v>
      </c>
    </row>
    <row r="47" spans="1:8" s="10" customFormat="1" ht="12">
      <c r="A47" s="2" t="s">
        <v>256</v>
      </c>
      <c r="B47" s="3"/>
      <c r="C47" s="3"/>
      <c r="D47" s="4"/>
      <c r="E47" s="4"/>
      <c r="F47" s="3"/>
      <c r="G47" s="3"/>
      <c r="H47" s="4">
        <v>136000</v>
      </c>
    </row>
    <row r="48" spans="1:8" ht="12.75">
      <c r="A48" s="282" t="s">
        <v>59</v>
      </c>
      <c r="B48" s="298"/>
      <c r="C48" s="298"/>
      <c r="D48" s="298"/>
      <c r="E48" s="298"/>
      <c r="F48" s="298"/>
      <c r="G48" s="298"/>
      <c r="H48" s="312"/>
    </row>
    <row r="49" spans="1:8" ht="24">
      <c r="A49" s="6" t="s">
        <v>36</v>
      </c>
      <c r="B49" s="7">
        <v>17</v>
      </c>
      <c r="C49" s="7" t="s">
        <v>2</v>
      </c>
      <c r="D49" s="9">
        <v>100</v>
      </c>
      <c r="E49" s="9" t="s">
        <v>63</v>
      </c>
      <c r="F49" s="7"/>
      <c r="G49" s="7"/>
      <c r="H49" s="9">
        <f>B49*D49</f>
        <v>1700</v>
      </c>
    </row>
    <row r="50" spans="1:8" ht="12">
      <c r="A50" s="6" t="s">
        <v>35</v>
      </c>
      <c r="B50" s="7">
        <v>2</v>
      </c>
      <c r="C50" s="8"/>
      <c r="D50" s="7">
        <v>350</v>
      </c>
      <c r="E50" s="8" t="s">
        <v>3</v>
      </c>
      <c r="F50" s="8"/>
      <c r="G50" s="8"/>
      <c r="H50" s="9">
        <f>B50*D50</f>
        <v>700</v>
      </c>
    </row>
    <row r="51" spans="1:8" ht="24">
      <c r="A51" s="6" t="s">
        <v>73</v>
      </c>
      <c r="B51" s="7"/>
      <c r="C51" s="8"/>
      <c r="D51" s="7"/>
      <c r="E51" s="8" t="s">
        <v>3</v>
      </c>
      <c r="F51" s="8"/>
      <c r="G51" s="8"/>
      <c r="H51" s="9">
        <v>11000</v>
      </c>
    </row>
    <row r="52" spans="1:8" ht="12">
      <c r="A52" s="6" t="s">
        <v>625</v>
      </c>
      <c r="B52" s="7">
        <v>2</v>
      </c>
      <c r="C52" s="8"/>
      <c r="D52" s="7">
        <v>1000</v>
      </c>
      <c r="E52" s="8" t="s">
        <v>3</v>
      </c>
      <c r="F52" s="8"/>
      <c r="G52" s="8"/>
      <c r="H52" s="9">
        <f aca="true" t="shared" si="0" ref="H52:H57">B52*D52</f>
        <v>2000</v>
      </c>
    </row>
    <row r="53" spans="1:8" ht="12">
      <c r="A53" s="6" t="s">
        <v>716</v>
      </c>
      <c r="B53" s="7">
        <v>2</v>
      </c>
      <c r="C53" s="8"/>
      <c r="D53" s="7">
        <v>5150</v>
      </c>
      <c r="E53" s="8" t="s">
        <v>3</v>
      </c>
      <c r="F53" s="8"/>
      <c r="G53" s="8"/>
      <c r="H53" s="9">
        <f t="shared" si="0"/>
        <v>10300</v>
      </c>
    </row>
    <row r="54" spans="1:8" ht="24">
      <c r="A54" s="6" t="s">
        <v>626</v>
      </c>
      <c r="B54" s="7">
        <v>2</v>
      </c>
      <c r="C54" s="8" t="s">
        <v>2</v>
      </c>
      <c r="D54" s="7">
        <v>500</v>
      </c>
      <c r="E54" s="8" t="s">
        <v>3</v>
      </c>
      <c r="F54" s="8"/>
      <c r="G54" s="8"/>
      <c r="H54" s="9">
        <f t="shared" si="0"/>
        <v>1000</v>
      </c>
    </row>
    <row r="55" spans="1:8" s="10" customFormat="1" ht="12">
      <c r="A55" s="6" t="s">
        <v>628</v>
      </c>
      <c r="B55" s="7">
        <v>3</v>
      </c>
      <c r="C55" s="8" t="s">
        <v>2</v>
      </c>
      <c r="D55" s="7">
        <v>1000</v>
      </c>
      <c r="E55" s="8" t="s">
        <v>3</v>
      </c>
      <c r="F55" s="8"/>
      <c r="G55" s="8"/>
      <c r="H55" s="9">
        <f t="shared" si="0"/>
        <v>3000</v>
      </c>
    </row>
    <row r="56" spans="1:8" s="10" customFormat="1" ht="24">
      <c r="A56" s="6" t="s">
        <v>629</v>
      </c>
      <c r="B56" s="7">
        <v>1</v>
      </c>
      <c r="C56" s="8" t="s">
        <v>2</v>
      </c>
      <c r="D56" s="7">
        <v>2700</v>
      </c>
      <c r="E56" s="8" t="s">
        <v>3</v>
      </c>
      <c r="F56" s="8"/>
      <c r="G56" s="8"/>
      <c r="H56" s="9">
        <f t="shared" si="0"/>
        <v>2700</v>
      </c>
    </row>
    <row r="57" spans="1:8" ht="24.75" customHeight="1">
      <c r="A57" s="6" t="s">
        <v>714</v>
      </c>
      <c r="B57" s="7">
        <v>1</v>
      </c>
      <c r="C57" s="8" t="s">
        <v>2</v>
      </c>
      <c r="D57" s="8">
        <v>2880</v>
      </c>
      <c r="E57" s="8" t="s">
        <v>3</v>
      </c>
      <c r="F57" s="8"/>
      <c r="G57" s="8"/>
      <c r="H57" s="9">
        <f t="shared" si="0"/>
        <v>2880</v>
      </c>
    </row>
    <row r="58" spans="1:8" ht="14.25" customHeight="1">
      <c r="A58" s="6" t="s">
        <v>715</v>
      </c>
      <c r="B58" s="7">
        <v>1</v>
      </c>
      <c r="C58" s="8" t="s">
        <v>2</v>
      </c>
      <c r="D58" s="8">
        <v>600</v>
      </c>
      <c r="E58" s="8" t="s">
        <v>3</v>
      </c>
      <c r="F58" s="8">
        <v>4</v>
      </c>
      <c r="G58" s="8" t="s">
        <v>5</v>
      </c>
      <c r="H58" s="9">
        <f>B58*D58*F58</f>
        <v>2400</v>
      </c>
    </row>
    <row r="59" spans="1:8" ht="13.5" customHeight="1">
      <c r="A59" s="2" t="s">
        <v>0</v>
      </c>
      <c r="B59" s="3"/>
      <c r="C59" s="3"/>
      <c r="D59" s="4"/>
      <c r="E59" s="4"/>
      <c r="F59" s="3"/>
      <c r="G59" s="3"/>
      <c r="H59" s="4">
        <f>SUM(H49:H58)</f>
        <v>37680</v>
      </c>
    </row>
    <row r="60" spans="1:8" ht="13.5" customHeight="1">
      <c r="A60" s="2" t="s">
        <v>256</v>
      </c>
      <c r="B60" s="3"/>
      <c r="C60" s="3"/>
      <c r="D60" s="4"/>
      <c r="E60" s="4"/>
      <c r="F60" s="3"/>
      <c r="G60" s="3"/>
      <c r="H60" s="4">
        <v>38000</v>
      </c>
    </row>
    <row r="61" spans="1:8" ht="13.5" customHeight="1">
      <c r="A61" s="282" t="s">
        <v>19</v>
      </c>
      <c r="B61" s="283"/>
      <c r="C61" s="283"/>
      <c r="D61" s="283"/>
      <c r="E61" s="283"/>
      <c r="F61" s="283"/>
      <c r="G61" s="283"/>
      <c r="H61" s="283"/>
    </row>
    <row r="62" spans="1:8" ht="12.75" customHeight="1">
      <c r="A62" s="6" t="s">
        <v>37</v>
      </c>
      <c r="B62" s="7">
        <v>4</v>
      </c>
      <c r="C62" s="7" t="s">
        <v>2</v>
      </c>
      <c r="D62" s="7"/>
      <c r="E62" s="7"/>
      <c r="F62" s="8">
        <v>736</v>
      </c>
      <c r="G62" s="8" t="s">
        <v>3</v>
      </c>
      <c r="H62" s="9">
        <f>B62*F62</f>
        <v>2944</v>
      </c>
    </row>
    <row r="63" spans="1:8" ht="22.5" customHeight="1">
      <c r="A63" s="6" t="s">
        <v>257</v>
      </c>
      <c r="B63" s="8">
        <v>4</v>
      </c>
      <c r="C63" s="7" t="s">
        <v>20</v>
      </c>
      <c r="D63" s="7"/>
      <c r="E63" s="7"/>
      <c r="F63" s="8">
        <v>302.65</v>
      </c>
      <c r="G63" s="8" t="s">
        <v>3</v>
      </c>
      <c r="H63" s="7">
        <f>B63*F63</f>
        <v>1211</v>
      </c>
    </row>
    <row r="64" spans="1:8" ht="15" customHeight="1">
      <c r="A64" s="2" t="s">
        <v>0</v>
      </c>
      <c r="B64" s="4"/>
      <c r="C64" s="4"/>
      <c r="D64" s="4"/>
      <c r="E64" s="4"/>
      <c r="F64" s="3"/>
      <c r="G64" s="3"/>
      <c r="H64" s="4">
        <f>SUM(H62:H63)</f>
        <v>4155</v>
      </c>
    </row>
    <row r="65" spans="1:8" ht="15" customHeight="1">
      <c r="A65" s="2" t="s">
        <v>256</v>
      </c>
      <c r="B65" s="4"/>
      <c r="C65" s="4"/>
      <c r="D65" s="4"/>
      <c r="E65" s="4"/>
      <c r="F65" s="3"/>
      <c r="G65" s="3"/>
      <c r="H65" s="4">
        <v>4000</v>
      </c>
    </row>
    <row r="66" spans="1:8" ht="12.75" customHeight="1">
      <c r="A66" s="300" t="s">
        <v>21</v>
      </c>
      <c r="B66" s="300"/>
      <c r="C66" s="300"/>
      <c r="D66" s="300"/>
      <c r="E66" s="300"/>
      <c r="F66" s="300"/>
      <c r="G66" s="300"/>
      <c r="H66" s="300"/>
    </row>
    <row r="67" spans="1:8" ht="12.75" customHeight="1">
      <c r="A67" s="2" t="s">
        <v>24</v>
      </c>
      <c r="B67" s="4" t="s">
        <v>25</v>
      </c>
      <c r="C67" s="4"/>
      <c r="D67" s="314" t="s">
        <v>26</v>
      </c>
      <c r="E67" s="315"/>
      <c r="F67" s="19" t="s">
        <v>27</v>
      </c>
      <c r="G67" s="3"/>
      <c r="H67" s="78" t="s">
        <v>28</v>
      </c>
    </row>
    <row r="68" spans="1:8" ht="12" customHeight="1">
      <c r="A68" s="297" t="s">
        <v>22</v>
      </c>
      <c r="B68" s="306"/>
      <c r="C68" s="306"/>
      <c r="D68" s="306"/>
      <c r="E68" s="306"/>
      <c r="F68" s="306"/>
      <c r="G68" s="306"/>
      <c r="H68" s="313"/>
    </row>
    <row r="69" spans="1:8" ht="14.25" customHeight="1">
      <c r="A69" s="2" t="s">
        <v>38</v>
      </c>
      <c r="B69" s="7"/>
      <c r="C69" s="7"/>
      <c r="D69" s="15"/>
      <c r="E69" s="12"/>
      <c r="F69" s="16"/>
      <c r="G69" s="8"/>
      <c r="H69" s="9"/>
    </row>
    <row r="70" spans="1:8" ht="12" customHeight="1">
      <c r="A70" s="6" t="s">
        <v>75</v>
      </c>
      <c r="B70" s="7">
        <v>121</v>
      </c>
      <c r="C70" s="7" t="s">
        <v>2</v>
      </c>
      <c r="D70" s="15">
        <v>153</v>
      </c>
      <c r="E70" s="12" t="s">
        <v>77</v>
      </c>
      <c r="F70" s="16"/>
      <c r="G70" s="8">
        <v>5.45</v>
      </c>
      <c r="H70" s="7">
        <f>B70*D70*G70</f>
        <v>100896</v>
      </c>
    </row>
    <row r="71" spans="1:8" ht="12" customHeight="1">
      <c r="A71" s="17" t="s">
        <v>81</v>
      </c>
      <c r="B71" s="7">
        <v>26</v>
      </c>
      <c r="C71" s="7" t="s">
        <v>2</v>
      </c>
      <c r="D71" s="15">
        <v>153</v>
      </c>
      <c r="E71" s="12" t="s">
        <v>23</v>
      </c>
      <c r="F71" s="16">
        <v>17</v>
      </c>
      <c r="G71" s="8" t="s">
        <v>3</v>
      </c>
      <c r="H71" s="9">
        <f>B71*D71*F71</f>
        <v>67626</v>
      </c>
    </row>
    <row r="72" spans="1:8" ht="12" customHeight="1">
      <c r="A72" s="17" t="s">
        <v>740</v>
      </c>
      <c r="B72" s="7">
        <v>9</v>
      </c>
      <c r="C72" s="7" t="s">
        <v>2</v>
      </c>
      <c r="D72" s="15">
        <v>68</v>
      </c>
      <c r="E72" s="12" t="s">
        <v>23</v>
      </c>
      <c r="F72" s="16">
        <v>17</v>
      </c>
      <c r="G72" s="8" t="s">
        <v>3</v>
      </c>
      <c r="H72" s="9">
        <f>B72*D72*F72</f>
        <v>10404</v>
      </c>
    </row>
    <row r="73" spans="1:8" ht="12" customHeight="1">
      <c r="A73" s="294" t="s">
        <v>41</v>
      </c>
      <c r="B73" s="295"/>
      <c r="C73" s="295"/>
      <c r="D73" s="295"/>
      <c r="E73" s="295"/>
      <c r="F73" s="295"/>
      <c r="G73" s="296"/>
      <c r="H73" s="4">
        <f>SUM(H70:H72)</f>
        <v>178926</v>
      </c>
    </row>
    <row r="74" spans="1:8" ht="12" customHeight="1">
      <c r="A74" s="297" t="s">
        <v>43</v>
      </c>
      <c r="B74" s="298"/>
      <c r="C74" s="298"/>
      <c r="D74" s="298"/>
      <c r="E74" s="298"/>
      <c r="F74" s="298"/>
      <c r="G74" s="298"/>
      <c r="H74" s="312"/>
    </row>
    <row r="75" spans="1:8" ht="12" customHeight="1">
      <c r="A75" s="1" t="s">
        <v>45</v>
      </c>
      <c r="B75" s="32">
        <v>121</v>
      </c>
      <c r="C75" s="33" t="s">
        <v>2</v>
      </c>
      <c r="D75" s="32">
        <v>0.07</v>
      </c>
      <c r="E75" s="33" t="s">
        <v>44</v>
      </c>
      <c r="F75" s="32">
        <v>120</v>
      </c>
      <c r="G75" s="8" t="s">
        <v>5</v>
      </c>
      <c r="H75" s="8">
        <f>B75*D75*F75</f>
        <v>1016.4</v>
      </c>
    </row>
    <row r="76" spans="1:8" ht="12" customHeight="1">
      <c r="A76" s="2" t="s">
        <v>50</v>
      </c>
      <c r="B76" s="34">
        <f>H75</f>
        <v>1016.4</v>
      </c>
      <c r="C76" s="33" t="s">
        <v>44</v>
      </c>
      <c r="D76" s="34">
        <v>2.5</v>
      </c>
      <c r="E76" s="33" t="s">
        <v>44</v>
      </c>
      <c r="F76" s="34">
        <v>4.5</v>
      </c>
      <c r="G76" s="8" t="s">
        <v>3</v>
      </c>
      <c r="H76" s="4">
        <f>B76/D76*F76</f>
        <v>1830</v>
      </c>
    </row>
    <row r="77" spans="1:8" ht="12" customHeight="1">
      <c r="A77" s="14"/>
      <c r="B77" s="31"/>
      <c r="C77" s="31"/>
      <c r="D77" s="306"/>
      <c r="E77" s="306"/>
      <c r="F77" s="31"/>
      <c r="G77" s="31"/>
      <c r="H77" s="18"/>
    </row>
    <row r="78" spans="1:8" ht="12" customHeight="1">
      <c r="A78" s="297" t="s">
        <v>30</v>
      </c>
      <c r="B78" s="298"/>
      <c r="C78" s="298"/>
      <c r="D78" s="298"/>
      <c r="E78" s="298"/>
      <c r="F78" s="298"/>
      <c r="G78" s="298"/>
      <c r="H78" s="312"/>
    </row>
    <row r="79" spans="1:8" ht="12" customHeight="1">
      <c r="A79" s="61" t="s">
        <v>157</v>
      </c>
      <c r="B79" s="60">
        <v>20</v>
      </c>
      <c r="C79" s="62" t="s">
        <v>6</v>
      </c>
      <c r="D79" s="60">
        <v>9</v>
      </c>
      <c r="E79" s="62" t="s">
        <v>4</v>
      </c>
      <c r="F79" s="60">
        <v>12.5</v>
      </c>
      <c r="G79" s="62" t="s">
        <v>3</v>
      </c>
      <c r="H79" s="60">
        <f>B79*D79*F79</f>
        <v>2250</v>
      </c>
    </row>
    <row r="80" spans="1:8" ht="12" customHeight="1">
      <c r="A80" s="61" t="s">
        <v>158</v>
      </c>
      <c r="B80" s="60">
        <v>12</v>
      </c>
      <c r="C80" s="62" t="s">
        <v>6</v>
      </c>
      <c r="D80" s="60"/>
      <c r="E80" s="62"/>
      <c r="F80" s="60">
        <v>56</v>
      </c>
      <c r="G80" s="62" t="s">
        <v>3</v>
      </c>
      <c r="H80" s="60">
        <f>B80*F80</f>
        <v>672</v>
      </c>
    </row>
    <row r="81" spans="1:8" ht="12" customHeight="1">
      <c r="A81" s="61" t="s">
        <v>100</v>
      </c>
      <c r="B81" s="60">
        <v>3</v>
      </c>
      <c r="C81" s="62" t="s">
        <v>6</v>
      </c>
      <c r="D81" s="60">
        <v>11</v>
      </c>
      <c r="E81" s="62" t="s">
        <v>4</v>
      </c>
      <c r="F81" s="60">
        <v>10.5</v>
      </c>
      <c r="G81" s="62" t="s">
        <v>3</v>
      </c>
      <c r="H81" s="60">
        <f>B81*D81*F81</f>
        <v>346.5</v>
      </c>
    </row>
    <row r="82" spans="1:8" ht="12" customHeight="1">
      <c r="A82" s="61" t="s">
        <v>159</v>
      </c>
      <c r="B82" s="60">
        <v>3</v>
      </c>
      <c r="C82" s="62" t="s">
        <v>6</v>
      </c>
      <c r="D82" s="60">
        <v>11</v>
      </c>
      <c r="E82" s="62" t="s">
        <v>4</v>
      </c>
      <c r="F82" s="60">
        <v>44</v>
      </c>
      <c r="G82" s="62" t="s">
        <v>3</v>
      </c>
      <c r="H82" s="60">
        <f>B82*D82*F82</f>
        <v>1452</v>
      </c>
    </row>
    <row r="83" spans="1:8" ht="12" customHeight="1">
      <c r="A83" s="61" t="s">
        <v>160</v>
      </c>
      <c r="B83" s="60">
        <v>7</v>
      </c>
      <c r="C83" s="62" t="s">
        <v>6</v>
      </c>
      <c r="D83" s="60">
        <v>12</v>
      </c>
      <c r="E83" s="62" t="s">
        <v>4</v>
      </c>
      <c r="F83" s="60">
        <v>36</v>
      </c>
      <c r="G83" s="62" t="s">
        <v>3</v>
      </c>
      <c r="H83" s="60">
        <f>B83*D83*F83</f>
        <v>3024</v>
      </c>
    </row>
    <row r="84" spans="1:8" ht="12" customHeight="1">
      <c r="A84" s="61" t="s">
        <v>125</v>
      </c>
      <c r="B84" s="60">
        <v>10</v>
      </c>
      <c r="C84" s="62" t="s">
        <v>6</v>
      </c>
      <c r="D84" s="60">
        <v>12</v>
      </c>
      <c r="E84" s="62" t="s">
        <v>4</v>
      </c>
      <c r="F84" s="60">
        <v>37</v>
      </c>
      <c r="G84" s="62" t="s">
        <v>3</v>
      </c>
      <c r="H84" s="60">
        <f>B84*D84*F84</f>
        <v>4440</v>
      </c>
    </row>
    <row r="85" spans="1:8" ht="12" customHeight="1">
      <c r="A85" s="61" t="s">
        <v>126</v>
      </c>
      <c r="B85" s="60">
        <v>5</v>
      </c>
      <c r="C85" s="62" t="s">
        <v>6</v>
      </c>
      <c r="D85" s="60">
        <v>9</v>
      </c>
      <c r="E85" s="62" t="s">
        <v>4</v>
      </c>
      <c r="F85" s="60">
        <v>24</v>
      </c>
      <c r="G85" s="62" t="s">
        <v>3</v>
      </c>
      <c r="H85" s="60">
        <f>B85*D85*F85</f>
        <v>1080</v>
      </c>
    </row>
    <row r="86" spans="1:8" ht="12" customHeight="1">
      <c r="A86" s="61" t="s">
        <v>104</v>
      </c>
      <c r="B86" s="60">
        <v>30</v>
      </c>
      <c r="C86" s="62" t="s">
        <v>6</v>
      </c>
      <c r="D86" s="60"/>
      <c r="E86" s="62"/>
      <c r="F86" s="60">
        <v>45</v>
      </c>
      <c r="G86" s="62" t="s">
        <v>3</v>
      </c>
      <c r="H86" s="60">
        <f>B86*F86</f>
        <v>1350</v>
      </c>
    </row>
    <row r="87" spans="1:8" ht="12" customHeight="1">
      <c r="A87" s="6" t="s">
        <v>107</v>
      </c>
      <c r="B87" s="60">
        <v>3</v>
      </c>
      <c r="C87" s="62" t="s">
        <v>6</v>
      </c>
      <c r="D87" s="60"/>
      <c r="E87" s="62"/>
      <c r="F87" s="60">
        <v>520</v>
      </c>
      <c r="G87" s="62" t="s">
        <v>3</v>
      </c>
      <c r="H87" s="60">
        <f>B87*F87</f>
        <v>1560</v>
      </c>
    </row>
    <row r="88" spans="1:8" ht="12" customHeight="1">
      <c r="A88" s="6" t="s">
        <v>161</v>
      </c>
      <c r="B88" s="60">
        <v>1</v>
      </c>
      <c r="C88" s="62" t="s">
        <v>6</v>
      </c>
      <c r="D88" s="60">
        <v>11</v>
      </c>
      <c r="E88" s="62" t="s">
        <v>4</v>
      </c>
      <c r="F88" s="60">
        <v>10</v>
      </c>
      <c r="G88" s="62" t="s">
        <v>3</v>
      </c>
      <c r="H88" s="60">
        <f>B88*D88*F88</f>
        <v>110</v>
      </c>
    </row>
    <row r="89" spans="1:8" ht="12" customHeight="1">
      <c r="A89" s="6" t="s">
        <v>833</v>
      </c>
      <c r="B89" s="60">
        <v>1</v>
      </c>
      <c r="C89" s="62" t="s">
        <v>6</v>
      </c>
      <c r="D89" s="60"/>
      <c r="E89" s="62"/>
      <c r="F89" s="60">
        <v>17.5</v>
      </c>
      <c r="G89" s="62" t="s">
        <v>3</v>
      </c>
      <c r="H89" s="60">
        <f aca="true" t="shared" si="1" ref="H89:H100">B89*F89</f>
        <v>17.5</v>
      </c>
    </row>
    <row r="90" spans="1:8" ht="12" customHeight="1">
      <c r="A90" s="6" t="s">
        <v>210</v>
      </c>
      <c r="B90" s="60">
        <v>7</v>
      </c>
      <c r="C90" s="62" t="s">
        <v>6</v>
      </c>
      <c r="D90" s="60"/>
      <c r="E90" s="62"/>
      <c r="F90" s="60">
        <v>30</v>
      </c>
      <c r="G90" s="62" t="s">
        <v>3</v>
      </c>
      <c r="H90" s="60">
        <f t="shared" si="1"/>
        <v>210</v>
      </c>
    </row>
    <row r="91" spans="1:8" ht="12" customHeight="1">
      <c r="A91" s="6" t="s">
        <v>133</v>
      </c>
      <c r="B91" s="60">
        <v>5</v>
      </c>
      <c r="C91" s="62" t="s">
        <v>6</v>
      </c>
      <c r="D91" s="60"/>
      <c r="E91" s="62"/>
      <c r="F91" s="60">
        <v>18</v>
      </c>
      <c r="G91" s="62" t="s">
        <v>3</v>
      </c>
      <c r="H91" s="60">
        <f t="shared" si="1"/>
        <v>90</v>
      </c>
    </row>
    <row r="92" spans="1:8" ht="12" customHeight="1">
      <c r="A92" s="6" t="s">
        <v>97</v>
      </c>
      <c r="B92" s="60">
        <v>4</v>
      </c>
      <c r="C92" s="62" t="s">
        <v>6</v>
      </c>
      <c r="D92" s="60"/>
      <c r="E92" s="62"/>
      <c r="F92" s="60">
        <v>85</v>
      </c>
      <c r="G92" s="62" t="s">
        <v>3</v>
      </c>
      <c r="H92" s="60">
        <f t="shared" si="1"/>
        <v>340</v>
      </c>
    </row>
    <row r="93" spans="1:8" ht="12" customHeight="1">
      <c r="A93" s="6" t="s">
        <v>129</v>
      </c>
      <c r="B93" s="60">
        <v>3</v>
      </c>
      <c r="C93" s="62" t="s">
        <v>6</v>
      </c>
      <c r="D93" s="60"/>
      <c r="E93" s="62"/>
      <c r="F93" s="60">
        <v>52</v>
      </c>
      <c r="G93" s="62" t="s">
        <v>3</v>
      </c>
      <c r="H93" s="60">
        <f t="shared" si="1"/>
        <v>156</v>
      </c>
    </row>
    <row r="94" spans="1:8" ht="12" customHeight="1">
      <c r="A94" s="6" t="s">
        <v>98</v>
      </c>
      <c r="B94" s="60">
        <v>50</v>
      </c>
      <c r="C94" s="62" t="s">
        <v>6</v>
      </c>
      <c r="D94" s="60"/>
      <c r="E94" s="62"/>
      <c r="F94" s="60">
        <v>43</v>
      </c>
      <c r="G94" s="62" t="s">
        <v>3</v>
      </c>
      <c r="H94" s="60">
        <f t="shared" si="1"/>
        <v>2150</v>
      </c>
    </row>
    <row r="95" spans="1:8" ht="12" customHeight="1">
      <c r="A95" s="6" t="s">
        <v>162</v>
      </c>
      <c r="B95" s="60">
        <v>17</v>
      </c>
      <c r="C95" s="62" t="s">
        <v>6</v>
      </c>
      <c r="D95" s="60"/>
      <c r="E95" s="62"/>
      <c r="F95" s="60">
        <v>16</v>
      </c>
      <c r="G95" s="62" t="s">
        <v>3</v>
      </c>
      <c r="H95" s="60">
        <f t="shared" si="1"/>
        <v>272</v>
      </c>
    </row>
    <row r="96" spans="1:8" ht="12" customHeight="1">
      <c r="A96" s="6" t="s">
        <v>96</v>
      </c>
      <c r="B96" s="60">
        <v>1</v>
      </c>
      <c r="C96" s="62" t="s">
        <v>6</v>
      </c>
      <c r="D96" s="60"/>
      <c r="E96" s="62"/>
      <c r="F96" s="60">
        <v>150</v>
      </c>
      <c r="G96" s="62" t="s">
        <v>3</v>
      </c>
      <c r="H96" s="60">
        <f t="shared" si="1"/>
        <v>150</v>
      </c>
    </row>
    <row r="97" spans="1:8" ht="12" customHeight="1">
      <c r="A97" s="6" t="s">
        <v>163</v>
      </c>
      <c r="B97" s="60">
        <v>3</v>
      </c>
      <c r="C97" s="62" t="s">
        <v>6</v>
      </c>
      <c r="D97" s="60"/>
      <c r="E97" s="62"/>
      <c r="F97" s="60">
        <v>31</v>
      </c>
      <c r="G97" s="62" t="s">
        <v>3</v>
      </c>
      <c r="H97" s="60">
        <f t="shared" si="1"/>
        <v>93</v>
      </c>
    </row>
    <row r="98" spans="1:8" ht="12" customHeight="1">
      <c r="A98" s="6" t="s">
        <v>93</v>
      </c>
      <c r="B98" s="60">
        <v>15</v>
      </c>
      <c r="C98" s="62" t="s">
        <v>6</v>
      </c>
      <c r="D98" s="60"/>
      <c r="E98" s="62"/>
      <c r="F98" s="60">
        <v>22</v>
      </c>
      <c r="G98" s="62" t="s">
        <v>3</v>
      </c>
      <c r="H98" s="60">
        <f t="shared" si="1"/>
        <v>330</v>
      </c>
    </row>
    <row r="99" spans="1:8" ht="12" customHeight="1">
      <c r="A99" s="6" t="s">
        <v>94</v>
      </c>
      <c r="B99" s="60">
        <v>15</v>
      </c>
      <c r="C99" s="62" t="s">
        <v>6</v>
      </c>
      <c r="D99" s="60"/>
      <c r="E99" s="62"/>
      <c r="F99" s="60">
        <v>24</v>
      </c>
      <c r="G99" s="62" t="s">
        <v>3</v>
      </c>
      <c r="H99" s="60">
        <f t="shared" si="1"/>
        <v>360</v>
      </c>
    </row>
    <row r="100" spans="1:8" ht="12" customHeight="1">
      <c r="A100" s="6" t="s">
        <v>138</v>
      </c>
      <c r="B100" s="60">
        <v>2</v>
      </c>
      <c r="C100" s="62" t="s">
        <v>6</v>
      </c>
      <c r="D100" s="60"/>
      <c r="E100" s="62"/>
      <c r="F100" s="60">
        <v>600</v>
      </c>
      <c r="G100" s="62" t="s">
        <v>3</v>
      </c>
      <c r="H100" s="60">
        <f t="shared" si="1"/>
        <v>1200</v>
      </c>
    </row>
    <row r="101" spans="1:8" ht="12" customHeight="1">
      <c r="A101" s="2" t="s">
        <v>30</v>
      </c>
      <c r="B101" s="7"/>
      <c r="C101" s="62"/>
      <c r="D101" s="303"/>
      <c r="E101" s="304"/>
      <c r="F101" s="8"/>
      <c r="G101" s="62"/>
      <c r="H101" s="5">
        <v>21655</v>
      </c>
    </row>
    <row r="102" spans="1:8" ht="12" customHeight="1">
      <c r="A102" s="2" t="s">
        <v>256</v>
      </c>
      <c r="B102" s="7"/>
      <c r="C102" s="7"/>
      <c r="D102" s="303"/>
      <c r="E102" s="304"/>
      <c r="F102" s="8"/>
      <c r="G102" s="8"/>
      <c r="H102" s="5">
        <v>20000</v>
      </c>
    </row>
    <row r="103" spans="1:8" ht="12" customHeight="1">
      <c r="A103" s="6"/>
      <c r="B103" s="7"/>
      <c r="C103" s="7"/>
      <c r="D103" s="303"/>
      <c r="E103" s="304"/>
      <c r="F103" s="8"/>
      <c r="G103" s="8"/>
      <c r="H103" s="9"/>
    </row>
    <row r="104" spans="1:8" ht="12" customHeight="1">
      <c r="A104" s="297" t="s">
        <v>31</v>
      </c>
      <c r="B104" s="298"/>
      <c r="C104" s="298"/>
      <c r="D104" s="298"/>
      <c r="E104" s="298"/>
      <c r="F104" s="298"/>
      <c r="G104" s="298"/>
      <c r="H104" s="312"/>
    </row>
    <row r="105" spans="1:8" ht="12" customHeight="1">
      <c r="A105" s="6" t="s">
        <v>164</v>
      </c>
      <c r="B105" s="32">
        <v>50</v>
      </c>
      <c r="C105" s="33" t="s">
        <v>42</v>
      </c>
      <c r="D105" s="33"/>
      <c r="E105" s="33"/>
      <c r="F105" s="32">
        <v>104.28</v>
      </c>
      <c r="G105" s="33" t="s">
        <v>3</v>
      </c>
      <c r="H105" s="32">
        <f>B105*F105</f>
        <v>5214</v>
      </c>
    </row>
    <row r="106" spans="1:8" ht="12" customHeight="1">
      <c r="A106" s="6" t="s">
        <v>109</v>
      </c>
      <c r="B106" s="32">
        <v>122</v>
      </c>
      <c r="C106" s="33" t="s">
        <v>110</v>
      </c>
      <c r="D106" s="33"/>
      <c r="E106" s="33"/>
      <c r="F106" s="32">
        <v>96.5</v>
      </c>
      <c r="G106" s="33" t="s">
        <v>3</v>
      </c>
      <c r="H106" s="32">
        <f aca="true" t="shared" si="2" ref="H106:H114">B106*F106</f>
        <v>11773</v>
      </c>
    </row>
    <row r="107" spans="1:8" ht="12" customHeight="1">
      <c r="A107" s="6" t="s">
        <v>113</v>
      </c>
      <c r="B107" s="32">
        <v>43.1</v>
      </c>
      <c r="C107" s="33" t="s">
        <v>110</v>
      </c>
      <c r="D107" s="33"/>
      <c r="E107" s="33"/>
      <c r="F107" s="32">
        <v>82</v>
      </c>
      <c r="G107" s="33" t="s">
        <v>3</v>
      </c>
      <c r="H107" s="32">
        <f t="shared" si="2"/>
        <v>3534.2</v>
      </c>
    </row>
    <row r="108" spans="1:8" ht="12" customHeight="1">
      <c r="A108" s="6" t="s">
        <v>114</v>
      </c>
      <c r="B108" s="32">
        <v>38</v>
      </c>
      <c r="C108" s="33" t="s">
        <v>110</v>
      </c>
      <c r="D108" s="33"/>
      <c r="E108" s="33"/>
      <c r="F108" s="32">
        <v>107.5</v>
      </c>
      <c r="G108" s="33" t="s">
        <v>3</v>
      </c>
      <c r="H108" s="32">
        <f t="shared" si="2"/>
        <v>4085</v>
      </c>
    </row>
    <row r="109" spans="1:8" ht="12" customHeight="1">
      <c r="A109" s="6" t="s">
        <v>191</v>
      </c>
      <c r="B109" s="32">
        <v>35</v>
      </c>
      <c r="C109" s="33" t="s">
        <v>110</v>
      </c>
      <c r="D109" s="33"/>
      <c r="E109" s="33"/>
      <c r="F109" s="32">
        <v>94.64</v>
      </c>
      <c r="G109" s="33" t="s">
        <v>3</v>
      </c>
      <c r="H109" s="32">
        <f t="shared" si="2"/>
        <v>3312.4</v>
      </c>
    </row>
    <row r="110" spans="1:8" ht="12" customHeight="1">
      <c r="A110" s="6" t="s">
        <v>139</v>
      </c>
      <c r="B110" s="32">
        <v>12</v>
      </c>
      <c r="C110" s="33" t="s">
        <v>110</v>
      </c>
      <c r="D110" s="33"/>
      <c r="E110" s="33"/>
      <c r="F110" s="32">
        <v>44</v>
      </c>
      <c r="G110" s="33" t="s">
        <v>3</v>
      </c>
      <c r="H110" s="32">
        <f t="shared" si="2"/>
        <v>528</v>
      </c>
    </row>
    <row r="111" spans="1:8" ht="12" customHeight="1">
      <c r="A111" s="6" t="s">
        <v>120</v>
      </c>
      <c r="B111" s="32">
        <v>8</v>
      </c>
      <c r="C111" s="33" t="s">
        <v>6</v>
      </c>
      <c r="D111" s="33"/>
      <c r="E111" s="33"/>
      <c r="F111" s="32">
        <v>151.41</v>
      </c>
      <c r="G111" s="33" t="s">
        <v>3</v>
      </c>
      <c r="H111" s="32">
        <f t="shared" si="2"/>
        <v>1211.28</v>
      </c>
    </row>
    <row r="112" spans="1:8" ht="12" customHeight="1">
      <c r="A112" s="6" t="s">
        <v>120</v>
      </c>
      <c r="B112" s="32">
        <v>6</v>
      </c>
      <c r="C112" s="33" t="s">
        <v>6</v>
      </c>
      <c r="D112" s="33"/>
      <c r="E112" s="33"/>
      <c r="F112" s="32">
        <v>38</v>
      </c>
      <c r="G112" s="33" t="s">
        <v>3</v>
      </c>
      <c r="H112" s="32">
        <f t="shared" si="2"/>
        <v>228</v>
      </c>
    </row>
    <row r="113" spans="1:8" ht="12" customHeight="1">
      <c r="A113" s="6" t="s">
        <v>119</v>
      </c>
      <c r="B113" s="32">
        <v>11</v>
      </c>
      <c r="C113" s="33" t="s">
        <v>6</v>
      </c>
      <c r="D113" s="33"/>
      <c r="E113" s="33"/>
      <c r="F113" s="32">
        <v>71</v>
      </c>
      <c r="G113" s="33" t="s">
        <v>3</v>
      </c>
      <c r="H113" s="32">
        <f t="shared" si="2"/>
        <v>781</v>
      </c>
    </row>
    <row r="114" spans="1:8" ht="12" customHeight="1">
      <c r="A114" s="6" t="s">
        <v>116</v>
      </c>
      <c r="B114" s="32">
        <v>20</v>
      </c>
      <c r="C114" s="33" t="s">
        <v>6</v>
      </c>
      <c r="D114" s="33"/>
      <c r="E114" s="33"/>
      <c r="F114" s="32">
        <v>46</v>
      </c>
      <c r="G114" s="33" t="s">
        <v>3</v>
      </c>
      <c r="H114" s="32">
        <f t="shared" si="2"/>
        <v>920</v>
      </c>
    </row>
    <row r="115" spans="1:8" ht="12" customHeight="1">
      <c r="A115" s="2" t="s">
        <v>31</v>
      </c>
      <c r="B115" s="7"/>
      <c r="C115" s="7"/>
      <c r="D115" s="40"/>
      <c r="E115" s="40"/>
      <c r="F115" s="8"/>
      <c r="G115" s="8"/>
      <c r="H115" s="4">
        <f>SUM(H105:H114)</f>
        <v>31587</v>
      </c>
    </row>
    <row r="116" spans="1:8" ht="12" customHeight="1">
      <c r="A116" s="2" t="s">
        <v>749</v>
      </c>
      <c r="B116" s="7"/>
      <c r="C116" s="7"/>
      <c r="D116" s="40"/>
      <c r="E116" s="40"/>
      <c r="F116" s="8"/>
      <c r="G116" s="8"/>
      <c r="H116" s="5">
        <v>30077</v>
      </c>
    </row>
    <row r="117" spans="1:8" ht="12" customHeight="1">
      <c r="A117" s="2" t="s">
        <v>259</v>
      </c>
      <c r="B117" s="7"/>
      <c r="C117" s="7"/>
      <c r="D117" s="7"/>
      <c r="E117" s="7"/>
      <c r="F117" s="8"/>
      <c r="G117" s="8"/>
      <c r="H117" s="4">
        <f>H73+H76+H101+H115</f>
        <v>233998</v>
      </c>
    </row>
    <row r="118" spans="1:8" ht="12" customHeight="1">
      <c r="A118" s="2" t="s">
        <v>406</v>
      </c>
      <c r="B118" s="7"/>
      <c r="C118" s="7"/>
      <c r="D118" s="7"/>
      <c r="E118" s="7"/>
      <c r="F118" s="8"/>
      <c r="G118" s="8"/>
      <c r="H118" s="4">
        <v>234000</v>
      </c>
    </row>
    <row r="119" spans="1:8" ht="12" customHeight="1">
      <c r="A119" s="46" t="s">
        <v>86</v>
      </c>
      <c r="B119" s="47"/>
      <c r="C119" s="47"/>
      <c r="D119" s="47"/>
      <c r="E119" s="47"/>
      <c r="F119" s="48"/>
      <c r="G119" s="48"/>
      <c r="H119" s="49">
        <f>H5+H12+H16+H25+H36+H46+H59+H64+H117</f>
        <v>1102284</v>
      </c>
    </row>
    <row r="120" spans="1:8" ht="12">
      <c r="A120" s="50" t="s">
        <v>87</v>
      </c>
      <c r="B120" s="47"/>
      <c r="C120" s="47"/>
      <c r="D120" s="47"/>
      <c r="E120" s="47"/>
      <c r="F120" s="48"/>
      <c r="G120" s="48"/>
      <c r="H120" s="49">
        <f>H6+H13+H17+H26+H37+H47+H60+H65+H118</f>
        <v>1104000</v>
      </c>
    </row>
    <row r="121" spans="1:10" ht="12.75" customHeight="1">
      <c r="A121" s="316" t="s">
        <v>61</v>
      </c>
      <c r="B121" s="330"/>
      <c r="C121" s="330"/>
      <c r="D121" s="330"/>
      <c r="E121" s="330"/>
      <c r="F121" s="330"/>
      <c r="G121" s="330"/>
      <c r="H121" s="330"/>
      <c r="I121" s="330"/>
      <c r="J121" s="330"/>
    </row>
    <row r="122" spans="1:7" ht="12">
      <c r="A122" s="1" t="s">
        <v>62</v>
      </c>
      <c r="B122" s="1"/>
      <c r="C122" s="1"/>
      <c r="D122" s="1" t="s">
        <v>60</v>
      </c>
      <c r="E122" s="1"/>
      <c r="F122" s="1"/>
      <c r="G122" s="1" t="s">
        <v>756</v>
      </c>
    </row>
    <row r="123" spans="1:6" ht="12.75">
      <c r="A123" s="25"/>
      <c r="B123" s="26"/>
      <c r="C123" s="26"/>
      <c r="D123" s="26"/>
      <c r="E123" s="11"/>
      <c r="F123" s="27"/>
    </row>
    <row r="124" spans="1:6" ht="12.75">
      <c r="A124" s="26"/>
      <c r="B124" s="26"/>
      <c r="C124" s="26"/>
      <c r="D124" s="26"/>
      <c r="E124" s="11"/>
      <c r="F124" s="27"/>
    </row>
    <row r="125" spans="1:6" ht="12.75">
      <c r="A125" s="26"/>
      <c r="B125" s="26"/>
      <c r="C125" s="26"/>
      <c r="D125" s="26"/>
      <c r="E125" s="11"/>
      <c r="F125" s="27"/>
    </row>
    <row r="126" spans="1:6" ht="12.75">
      <c r="A126" s="26"/>
      <c r="B126" s="26"/>
      <c r="C126" s="26"/>
      <c r="D126" s="26"/>
      <c r="E126" s="11"/>
      <c r="F126" s="27"/>
    </row>
    <row r="127" spans="1:6" ht="12.75">
      <c r="A127" s="26"/>
      <c r="B127" s="26"/>
      <c r="C127" s="26"/>
      <c r="D127" s="26"/>
      <c r="E127" s="11"/>
      <c r="F127" s="27"/>
    </row>
    <row r="128" spans="1:6" ht="12.75">
      <c r="A128" s="26"/>
      <c r="B128" s="26"/>
      <c r="C128" s="26"/>
      <c r="D128" s="26"/>
      <c r="E128" s="11"/>
      <c r="F128" s="27"/>
    </row>
    <row r="129" spans="1:6" ht="12.75">
      <c r="A129" s="26"/>
      <c r="B129" s="26"/>
      <c r="C129" s="26"/>
      <c r="D129" s="26"/>
      <c r="E129" s="11"/>
      <c r="F129" s="27"/>
    </row>
    <row r="130" spans="1:6" ht="12.75">
      <c r="A130" s="26"/>
      <c r="B130" s="26"/>
      <c r="C130" s="26"/>
      <c r="D130" s="26"/>
      <c r="E130" s="11"/>
      <c r="F130" s="27"/>
    </row>
    <row r="131" spans="1:6" ht="12.75">
      <c r="A131" s="26"/>
      <c r="B131" s="26"/>
      <c r="C131" s="26"/>
      <c r="D131" s="26"/>
      <c r="E131" s="11"/>
      <c r="F131" s="27"/>
    </row>
    <row r="132" spans="1:6" ht="12.75">
      <c r="A132" s="26"/>
      <c r="B132" s="26"/>
      <c r="C132" s="26"/>
      <c r="D132" s="26"/>
      <c r="E132" s="11"/>
      <c r="F132" s="27"/>
    </row>
    <row r="133" spans="1:6" ht="12.75">
      <c r="A133" s="26"/>
      <c r="B133" s="26"/>
      <c r="C133" s="26"/>
      <c r="D133" s="26"/>
      <c r="E133" s="11"/>
      <c r="F133" s="27"/>
    </row>
    <row r="134" spans="1:6" ht="12.75">
      <c r="A134" s="28"/>
      <c r="B134" s="28"/>
      <c r="C134" s="26"/>
      <c r="D134" s="11"/>
      <c r="E134" s="11"/>
      <c r="F134" s="27"/>
    </row>
    <row r="135" spans="1:6" ht="12.75">
      <c r="A135" s="29"/>
      <c r="B135" s="29"/>
      <c r="C135" s="29"/>
      <c r="D135" s="29"/>
      <c r="E135" s="11"/>
      <c r="F135" s="27"/>
    </row>
    <row r="136" spans="1:6" ht="12">
      <c r="A136" s="30"/>
      <c r="B136" s="11"/>
      <c r="C136" s="11"/>
      <c r="D136" s="11"/>
      <c r="E136" s="11"/>
      <c r="F136" s="27"/>
    </row>
  </sheetData>
  <sheetProtection/>
  <mergeCells count="24">
    <mergeCell ref="A28:A30"/>
    <mergeCell ref="A31:A33"/>
    <mergeCell ref="A73:G73"/>
    <mergeCell ref="D67:E67"/>
    <mergeCell ref="A68:H68"/>
    <mergeCell ref="A66:H66"/>
    <mergeCell ref="A1:H1"/>
    <mergeCell ref="A61:H61"/>
    <mergeCell ref="A2:H2"/>
    <mergeCell ref="A27:H27"/>
    <mergeCell ref="A38:H38"/>
    <mergeCell ref="A48:H48"/>
    <mergeCell ref="A3:H3"/>
    <mergeCell ref="A7:H7"/>
    <mergeCell ref="A19:H19"/>
    <mergeCell ref="A14:H14"/>
    <mergeCell ref="D77:E77"/>
    <mergeCell ref="A74:H74"/>
    <mergeCell ref="A121:J121"/>
    <mergeCell ref="A104:H104"/>
    <mergeCell ref="A78:H78"/>
    <mergeCell ref="D101:E101"/>
    <mergeCell ref="D102:E102"/>
    <mergeCell ref="D103:E103"/>
  </mergeCells>
  <printOptions/>
  <pageMargins left="0.75" right="0.75" top="0.49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IV182"/>
  <sheetViews>
    <sheetView zoomScale="106" zoomScaleNormal="106" zoomScalePageLayoutView="0" workbookViewId="0" topLeftCell="A19">
      <selection activeCell="A42" sqref="A42:H43"/>
    </sheetView>
  </sheetViews>
  <sheetFormatPr defaultColWidth="9.140625" defaultRowHeight="12.75"/>
  <cols>
    <col min="1" max="1" width="28.0039062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00390625" style="23" customWidth="1"/>
    <col min="7" max="7" width="5.421875" style="23" customWidth="1"/>
    <col min="8" max="8" width="10.421875" style="1" customWidth="1"/>
    <col min="9" max="9" width="8.57421875" style="1" customWidth="1"/>
    <col min="10" max="10" width="7.8515625" style="1" customWidth="1"/>
    <col min="11" max="11" width="9.140625" style="1" customWidth="1"/>
    <col min="12" max="12" width="8.140625" style="1" customWidth="1"/>
    <col min="13" max="16384" width="9.140625" style="1" customWidth="1"/>
  </cols>
  <sheetData>
    <row r="1" spans="1:8" ht="12">
      <c r="A1" s="335" t="s">
        <v>255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282" t="s">
        <v>587</v>
      </c>
      <c r="B2" s="283"/>
      <c r="C2" s="283"/>
      <c r="D2" s="283"/>
      <c r="E2" s="283"/>
      <c r="F2" s="283"/>
      <c r="G2" s="283"/>
      <c r="H2" s="308"/>
    </row>
    <row r="3" spans="1:8" ht="15.7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3.5</v>
      </c>
      <c r="E4" s="75" t="s">
        <v>796</v>
      </c>
      <c r="F4" s="68">
        <v>12</v>
      </c>
      <c r="G4" s="68" t="s">
        <v>4</v>
      </c>
      <c r="H4" s="68">
        <v>218610</v>
      </c>
    </row>
    <row r="5" spans="1:8" ht="15.75" customHeight="1">
      <c r="A5" s="2" t="s">
        <v>616</v>
      </c>
      <c r="B5" s="67"/>
      <c r="C5" s="67"/>
      <c r="D5" s="67"/>
      <c r="E5" s="67"/>
      <c r="F5" s="67"/>
      <c r="G5" s="67"/>
      <c r="H5" s="84">
        <v>218610</v>
      </c>
    </row>
    <row r="6" spans="1:8" ht="15.75" customHeight="1">
      <c r="A6" s="2" t="s">
        <v>256</v>
      </c>
      <c r="B6" s="67"/>
      <c r="C6" s="67"/>
      <c r="D6" s="67"/>
      <c r="E6" s="67"/>
      <c r="F6" s="67"/>
      <c r="G6" s="67"/>
      <c r="H6" s="84">
        <v>219000</v>
      </c>
    </row>
    <row r="7" spans="1:8" ht="15.75" customHeight="1">
      <c r="A7" s="282" t="s">
        <v>612</v>
      </c>
      <c r="B7" s="283"/>
      <c r="C7" s="283"/>
      <c r="D7" s="283"/>
      <c r="E7" s="283"/>
      <c r="F7" s="283"/>
      <c r="G7" s="283"/>
      <c r="H7" s="308"/>
    </row>
    <row r="8" spans="1:8" ht="12.75" customHeight="1">
      <c r="A8" s="6" t="s">
        <v>674</v>
      </c>
      <c r="B8" s="68">
        <v>200</v>
      </c>
      <c r="C8" s="68" t="s">
        <v>3</v>
      </c>
      <c r="D8" s="68">
        <v>14</v>
      </c>
      <c r="E8" s="68" t="s">
        <v>5</v>
      </c>
      <c r="F8" s="68">
        <v>3</v>
      </c>
      <c r="G8" s="68" t="s">
        <v>2</v>
      </c>
      <c r="H8" s="68">
        <f>B8*D8*F8</f>
        <v>8400</v>
      </c>
    </row>
    <row r="9" spans="1:8" ht="12.75" customHeight="1">
      <c r="A9" s="6" t="s">
        <v>613</v>
      </c>
      <c r="B9" s="68">
        <v>200</v>
      </c>
      <c r="C9" s="68" t="s">
        <v>3</v>
      </c>
      <c r="D9" s="68">
        <v>21</v>
      </c>
      <c r="E9" s="68" t="s">
        <v>5</v>
      </c>
      <c r="F9" s="68">
        <v>1</v>
      </c>
      <c r="G9" s="68" t="s">
        <v>2</v>
      </c>
      <c r="H9" s="68">
        <f>B9*D9*F9</f>
        <v>4200</v>
      </c>
    </row>
    <row r="10" spans="1:8" ht="12" customHeight="1">
      <c r="A10" s="6" t="s">
        <v>676</v>
      </c>
      <c r="B10" s="68">
        <v>200</v>
      </c>
      <c r="C10" s="68" t="s">
        <v>3</v>
      </c>
      <c r="D10" s="68">
        <v>3</v>
      </c>
      <c r="E10" s="68" t="s">
        <v>5</v>
      </c>
      <c r="F10" s="68">
        <v>3</v>
      </c>
      <c r="G10" s="68" t="s">
        <v>2</v>
      </c>
      <c r="H10" s="68">
        <f>B10*D10*F10</f>
        <v>1800</v>
      </c>
    </row>
    <row r="11" spans="1:8" ht="23.25" customHeight="1">
      <c r="A11" s="6" t="s">
        <v>677</v>
      </c>
      <c r="B11" s="68">
        <v>200</v>
      </c>
      <c r="C11" s="68" t="s">
        <v>3</v>
      </c>
      <c r="D11" s="68">
        <v>4</v>
      </c>
      <c r="E11" s="68" t="s">
        <v>5</v>
      </c>
      <c r="F11" s="68">
        <v>1</v>
      </c>
      <c r="G11" s="68" t="s">
        <v>2</v>
      </c>
      <c r="H11" s="68">
        <f>B11*D11*F11</f>
        <v>800</v>
      </c>
    </row>
    <row r="12" spans="1:8" ht="11.25" customHeight="1">
      <c r="A12" s="6" t="s">
        <v>675</v>
      </c>
      <c r="B12" s="68">
        <v>200</v>
      </c>
      <c r="C12" s="68" t="s">
        <v>3</v>
      </c>
      <c r="D12" s="68">
        <v>14</v>
      </c>
      <c r="E12" s="68" t="s">
        <v>5</v>
      </c>
      <c r="F12" s="68">
        <v>3</v>
      </c>
      <c r="G12" s="68" t="s">
        <v>2</v>
      </c>
      <c r="H12" s="68">
        <f>B12*D12*F12</f>
        <v>8400</v>
      </c>
    </row>
    <row r="13" spans="1:8" ht="15.75" customHeight="1">
      <c r="A13" s="2" t="s">
        <v>616</v>
      </c>
      <c r="B13" s="68"/>
      <c r="C13" s="68"/>
      <c r="D13" s="68"/>
      <c r="E13" s="68"/>
      <c r="F13" s="68"/>
      <c r="G13" s="68"/>
      <c r="H13" s="84">
        <f>H8+H10+H11+H12+H9</f>
        <v>23600</v>
      </c>
    </row>
    <row r="14" spans="1:8" ht="15.75" customHeight="1">
      <c r="A14" s="2" t="s">
        <v>256</v>
      </c>
      <c r="B14" s="68"/>
      <c r="C14" s="68"/>
      <c r="D14" s="68"/>
      <c r="E14" s="68"/>
      <c r="F14" s="68"/>
      <c r="G14" s="68"/>
      <c r="H14" s="84">
        <v>24000</v>
      </c>
    </row>
    <row r="15" spans="1:8" ht="15.75" customHeight="1">
      <c r="A15" s="282" t="s">
        <v>665</v>
      </c>
      <c r="B15" s="283"/>
      <c r="C15" s="283"/>
      <c r="D15" s="283"/>
      <c r="E15" s="283"/>
      <c r="F15" s="283"/>
      <c r="G15" s="283"/>
      <c r="H15" s="308"/>
    </row>
    <row r="16" spans="1:8" ht="14.25" customHeight="1">
      <c r="A16" s="6" t="s">
        <v>632</v>
      </c>
      <c r="B16" s="67"/>
      <c r="C16" s="67"/>
      <c r="D16" s="67"/>
      <c r="E16" s="67"/>
      <c r="F16" s="67"/>
      <c r="G16" s="67"/>
      <c r="H16" s="68">
        <v>66020</v>
      </c>
    </row>
    <row r="17" spans="1:8" ht="15.75" customHeight="1">
      <c r="A17" s="2" t="s">
        <v>616</v>
      </c>
      <c r="B17" s="67"/>
      <c r="C17" s="67"/>
      <c r="D17" s="67"/>
      <c r="E17" s="67"/>
      <c r="F17" s="67"/>
      <c r="G17" s="67"/>
      <c r="H17" s="84">
        <v>66020</v>
      </c>
    </row>
    <row r="18" spans="1:8" ht="15.75" customHeight="1">
      <c r="A18" s="2" t="s">
        <v>256</v>
      </c>
      <c r="B18" s="67"/>
      <c r="C18" s="67"/>
      <c r="D18" s="67"/>
      <c r="E18" s="67"/>
      <c r="F18" s="67"/>
      <c r="G18" s="67"/>
      <c r="H18" s="84">
        <v>66000</v>
      </c>
    </row>
    <row r="19" spans="1:8" ht="15.75" customHeight="1">
      <c r="A19" s="2" t="s">
        <v>668</v>
      </c>
      <c r="B19" s="67"/>
      <c r="C19" s="67"/>
      <c r="D19" s="67"/>
      <c r="E19" s="67"/>
      <c r="F19" s="67"/>
      <c r="G19" s="67"/>
      <c r="H19" s="84">
        <f>H5+H17</f>
        <v>284630</v>
      </c>
    </row>
    <row r="20" spans="1:8" ht="15.75" customHeight="1">
      <c r="A20" s="282" t="s">
        <v>424</v>
      </c>
      <c r="B20" s="283"/>
      <c r="C20" s="283"/>
      <c r="D20" s="283"/>
      <c r="E20" s="283"/>
      <c r="F20" s="283"/>
      <c r="G20" s="283"/>
      <c r="H20" s="308"/>
    </row>
    <row r="21" spans="1:8" ht="25.5" customHeight="1">
      <c r="A21" s="6" t="s">
        <v>617</v>
      </c>
      <c r="B21" s="68">
        <v>80</v>
      </c>
      <c r="C21" s="68" t="s">
        <v>3</v>
      </c>
      <c r="D21" s="68">
        <v>1</v>
      </c>
      <c r="E21" s="68" t="s">
        <v>5</v>
      </c>
      <c r="F21" s="68"/>
      <c r="G21" s="68"/>
      <c r="H21" s="68">
        <f>B21</f>
        <v>80</v>
      </c>
    </row>
    <row r="22" spans="1:8" ht="12" customHeight="1">
      <c r="A22" s="6" t="s">
        <v>620</v>
      </c>
      <c r="B22" s="68">
        <v>80</v>
      </c>
      <c r="C22" s="68" t="s">
        <v>3</v>
      </c>
      <c r="D22" s="68">
        <v>1</v>
      </c>
      <c r="E22" s="68" t="s">
        <v>7</v>
      </c>
      <c r="F22" s="68"/>
      <c r="G22" s="68"/>
      <c r="H22" s="68">
        <f>B22*D22</f>
        <v>80</v>
      </c>
    </row>
    <row r="23" spans="1:8" ht="15.75" customHeight="1">
      <c r="A23" s="2" t="s">
        <v>616</v>
      </c>
      <c r="B23" s="68"/>
      <c r="C23" s="68"/>
      <c r="D23" s="68"/>
      <c r="E23" s="68"/>
      <c r="F23" s="68"/>
      <c r="G23" s="68"/>
      <c r="H23" s="84">
        <f>H21+H22</f>
        <v>160</v>
      </c>
    </row>
    <row r="24" spans="1:8" ht="15.75" customHeight="1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3.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2">
      <c r="A26" s="310" t="s">
        <v>53</v>
      </c>
      <c r="B26" s="8">
        <v>673.62</v>
      </c>
      <c r="C26" s="8" t="s">
        <v>10</v>
      </c>
      <c r="D26" s="8">
        <v>805</v>
      </c>
      <c r="E26" s="7" t="s">
        <v>3</v>
      </c>
      <c r="F26" s="8"/>
      <c r="G26" s="8"/>
      <c r="H26" s="9">
        <f>B26*D26</f>
        <v>542264.1</v>
      </c>
    </row>
    <row r="27" spans="1:8" s="10" customFormat="1" ht="12">
      <c r="A27" s="347"/>
      <c r="B27" s="8">
        <v>430.67</v>
      </c>
      <c r="C27" s="8" t="s">
        <v>10</v>
      </c>
      <c r="D27" s="8">
        <v>1039.48</v>
      </c>
      <c r="E27" s="7" t="s">
        <v>3</v>
      </c>
      <c r="F27" s="8"/>
      <c r="G27" s="8"/>
      <c r="H27" s="9">
        <f>B27*D27</f>
        <v>447672.8516</v>
      </c>
    </row>
    <row r="28" spans="1:8" s="10" customFormat="1" ht="12">
      <c r="A28" s="348"/>
      <c r="B28" s="3">
        <f>B26+B27</f>
        <v>1104.29</v>
      </c>
      <c r="C28" s="8" t="s">
        <v>10</v>
      </c>
      <c r="D28" s="8"/>
      <c r="E28" s="7" t="s">
        <v>3</v>
      </c>
      <c r="F28" s="8"/>
      <c r="G28" s="8"/>
      <c r="H28" s="4">
        <f>H26+H27</f>
        <v>989937</v>
      </c>
    </row>
    <row r="29" spans="1:8" s="10" customFormat="1" ht="12.75">
      <c r="A29" s="310" t="s">
        <v>692</v>
      </c>
      <c r="B29" s="8">
        <v>849</v>
      </c>
      <c r="C29" s="8" t="s">
        <v>12</v>
      </c>
      <c r="D29" s="61">
        <v>26.62</v>
      </c>
      <c r="E29" s="7" t="s">
        <v>3</v>
      </c>
      <c r="F29" s="8"/>
      <c r="G29" s="8"/>
      <c r="H29" s="8">
        <f>B29*D29</f>
        <v>22600.38</v>
      </c>
    </row>
    <row r="30" spans="1:8" s="10" customFormat="1" ht="12">
      <c r="A30" s="332"/>
      <c r="B30" s="8">
        <v>581</v>
      </c>
      <c r="C30" s="8" t="s">
        <v>12</v>
      </c>
      <c r="D30" s="8">
        <v>28.89</v>
      </c>
      <c r="E30" s="7" t="s">
        <v>3</v>
      </c>
      <c r="F30" s="8"/>
      <c r="G30" s="8"/>
      <c r="H30" s="8">
        <f>B30*D30</f>
        <v>16785.09</v>
      </c>
    </row>
    <row r="31" spans="1:8" s="10" customFormat="1" ht="12.75" customHeight="1">
      <c r="A31" s="311"/>
      <c r="B31" s="3">
        <f>B29+B30</f>
        <v>1430</v>
      </c>
      <c r="C31" s="8"/>
      <c r="D31" s="8"/>
      <c r="E31" s="7"/>
      <c r="F31" s="8"/>
      <c r="G31" s="8"/>
      <c r="H31" s="4">
        <f>H29+H30</f>
        <v>39385</v>
      </c>
    </row>
    <row r="32" spans="1:8" s="10" customFormat="1" ht="24">
      <c r="A32" s="6" t="s">
        <v>55</v>
      </c>
      <c r="B32" s="8">
        <v>2003</v>
      </c>
      <c r="C32" s="8" t="s">
        <v>12</v>
      </c>
      <c r="D32" s="8">
        <v>36.59</v>
      </c>
      <c r="E32" s="7" t="s">
        <v>3</v>
      </c>
      <c r="F32" s="8"/>
      <c r="G32" s="8"/>
      <c r="H32" s="9">
        <f>B32*D32</f>
        <v>73289.77</v>
      </c>
    </row>
    <row r="33" spans="1:8" s="10" customFormat="1" ht="12">
      <c r="A33" s="6" t="s">
        <v>13</v>
      </c>
      <c r="B33" s="7">
        <v>90250</v>
      </c>
      <c r="C33" s="8" t="s">
        <v>14</v>
      </c>
      <c r="D33" s="8">
        <v>6.4</v>
      </c>
      <c r="E33" s="7" t="s">
        <v>3</v>
      </c>
      <c r="F33" s="8"/>
      <c r="G33" s="8"/>
      <c r="H33" s="9">
        <f>B33*D33</f>
        <v>577600</v>
      </c>
    </row>
    <row r="34" spans="1:8" s="10" customFormat="1" ht="12">
      <c r="A34" s="6" t="s">
        <v>15</v>
      </c>
      <c r="B34" s="7">
        <v>10</v>
      </c>
      <c r="C34" s="8" t="s">
        <v>48</v>
      </c>
      <c r="D34" s="8">
        <v>976.35</v>
      </c>
      <c r="E34" s="7" t="s">
        <v>3</v>
      </c>
      <c r="F34" s="8"/>
      <c r="G34" s="8"/>
      <c r="H34" s="9">
        <f>B34*D34</f>
        <v>9763.5</v>
      </c>
    </row>
    <row r="35" spans="1:8" s="10" customFormat="1" ht="12">
      <c r="A35" s="2" t="s">
        <v>0</v>
      </c>
      <c r="B35" s="3"/>
      <c r="C35" s="3"/>
      <c r="D35" s="4"/>
      <c r="E35" s="4"/>
      <c r="F35" s="3"/>
      <c r="G35" s="3"/>
      <c r="H35" s="4">
        <f>H28+H31+H32+H33+H34</f>
        <v>1689975</v>
      </c>
    </row>
    <row r="36" spans="1:8" s="10" customFormat="1" ht="12">
      <c r="A36" s="2" t="s">
        <v>256</v>
      </c>
      <c r="B36" s="3"/>
      <c r="C36" s="3"/>
      <c r="D36" s="4"/>
      <c r="E36" s="4"/>
      <c r="F36" s="3"/>
      <c r="G36" s="3"/>
      <c r="H36" s="4">
        <v>1690000</v>
      </c>
    </row>
    <row r="37" spans="1:8" s="10" customFormat="1" ht="12.75">
      <c r="A37" s="282" t="s">
        <v>58</v>
      </c>
      <c r="B37" s="284"/>
      <c r="C37" s="284"/>
      <c r="D37" s="284"/>
      <c r="E37" s="284"/>
      <c r="F37" s="284"/>
      <c r="G37" s="284"/>
      <c r="H37" s="309"/>
    </row>
    <row r="38" spans="1:8" s="10" customFormat="1" ht="12.75">
      <c r="A38" s="9" t="s">
        <v>16</v>
      </c>
      <c r="B38" s="12">
        <v>6675</v>
      </c>
      <c r="C38" s="12" t="s">
        <v>17</v>
      </c>
      <c r="D38" s="12">
        <v>0.7873</v>
      </c>
      <c r="E38" s="12" t="s">
        <v>3</v>
      </c>
      <c r="F38" s="12">
        <v>12</v>
      </c>
      <c r="G38" s="12" t="s">
        <v>4</v>
      </c>
      <c r="H38" s="13">
        <f>B38*D38*F38</f>
        <v>63063</v>
      </c>
    </row>
    <row r="39" spans="1:9" s="10" customFormat="1" ht="12.75">
      <c r="A39" s="9" t="s">
        <v>18</v>
      </c>
      <c r="B39" s="5"/>
      <c r="C39" s="5"/>
      <c r="D39" s="12">
        <v>2422</v>
      </c>
      <c r="E39" s="12" t="s">
        <v>3</v>
      </c>
      <c r="F39" s="12">
        <v>12</v>
      </c>
      <c r="G39" s="12" t="s">
        <v>4</v>
      </c>
      <c r="H39" s="13">
        <f>D39*F39</f>
        <v>29064</v>
      </c>
      <c r="I39" s="10" t="s">
        <v>817</v>
      </c>
    </row>
    <row r="40" spans="1:8" s="10" customFormat="1" ht="12.75">
      <c r="A40" s="9" t="s">
        <v>51</v>
      </c>
      <c r="C40" s="5"/>
      <c r="D40" s="9">
        <v>152.31</v>
      </c>
      <c r="E40" s="12" t="s">
        <v>3</v>
      </c>
      <c r="F40" s="24">
        <v>144</v>
      </c>
      <c r="G40" s="12" t="s">
        <v>12</v>
      </c>
      <c r="H40" s="13">
        <f>D40*F40</f>
        <v>21933</v>
      </c>
    </row>
    <row r="41" spans="1:8" s="10" customFormat="1" ht="12.75">
      <c r="A41" s="9" t="s">
        <v>34</v>
      </c>
      <c r="B41" s="5"/>
      <c r="C41" s="5"/>
      <c r="D41" s="24">
        <v>506.85</v>
      </c>
      <c r="E41" s="12" t="s">
        <v>3</v>
      </c>
      <c r="F41" s="12">
        <v>2</v>
      </c>
      <c r="G41" s="12" t="s">
        <v>7</v>
      </c>
      <c r="H41" s="13">
        <f>D41*F41</f>
        <v>1014</v>
      </c>
    </row>
    <row r="42" spans="1:8" s="10" customFormat="1" ht="12.75">
      <c r="A42" s="6" t="s">
        <v>32</v>
      </c>
      <c r="B42" s="12"/>
      <c r="C42" s="12"/>
      <c r="D42" s="12">
        <v>20000</v>
      </c>
      <c r="E42" s="12" t="s">
        <v>3</v>
      </c>
      <c r="F42" s="12"/>
      <c r="G42" s="12"/>
      <c r="H42" s="12">
        <v>20000</v>
      </c>
    </row>
    <row r="43" spans="1:8" s="10" customFormat="1" ht="12.75">
      <c r="A43" s="6" t="s">
        <v>33</v>
      </c>
      <c r="B43" s="181" t="s">
        <v>773</v>
      </c>
      <c r="C43" s="12"/>
      <c r="D43" s="12">
        <v>33000</v>
      </c>
      <c r="E43" s="12" t="s">
        <v>3</v>
      </c>
      <c r="F43" s="95" t="s">
        <v>790</v>
      </c>
      <c r="G43" s="12"/>
      <c r="H43" s="120">
        <f>33000+53000</f>
        <v>86000</v>
      </c>
    </row>
    <row r="44" spans="1:8" s="10" customFormat="1" ht="24">
      <c r="A44" s="6" t="s">
        <v>814</v>
      </c>
      <c r="B44" s="181"/>
      <c r="C44" s="12"/>
      <c r="D44" s="12">
        <v>1000</v>
      </c>
      <c r="E44" s="12" t="s">
        <v>3</v>
      </c>
      <c r="F44" s="40">
        <v>7</v>
      </c>
      <c r="G44" s="12" t="s">
        <v>4</v>
      </c>
      <c r="H44" s="120">
        <f>D44*F44</f>
        <v>7000</v>
      </c>
    </row>
    <row r="45" spans="1:8" s="10" customFormat="1" ht="12.75">
      <c r="A45" s="6" t="s">
        <v>695</v>
      </c>
      <c r="B45" s="12"/>
      <c r="C45" s="12"/>
      <c r="D45" s="12">
        <v>1200</v>
      </c>
      <c r="E45" s="39" t="s">
        <v>3</v>
      </c>
      <c r="F45" s="12">
        <v>12</v>
      </c>
      <c r="G45" s="39" t="s">
        <v>4</v>
      </c>
      <c r="H45" s="120">
        <f>D45*F45</f>
        <v>14400</v>
      </c>
    </row>
    <row r="46" spans="1:8" s="10" customFormat="1" ht="12.75">
      <c r="A46" s="6" t="s">
        <v>696</v>
      </c>
      <c r="B46" s="12"/>
      <c r="C46" s="12"/>
      <c r="D46" s="12">
        <v>4300</v>
      </c>
      <c r="E46" s="39" t="s">
        <v>3</v>
      </c>
      <c r="F46" s="12">
        <v>12</v>
      </c>
      <c r="G46" s="39" t="s">
        <v>4</v>
      </c>
      <c r="H46" s="120">
        <f>D46*F46</f>
        <v>51600</v>
      </c>
    </row>
    <row r="47" spans="1:8" s="10" customFormat="1" ht="12.75">
      <c r="A47" s="6" t="s">
        <v>70</v>
      </c>
      <c r="B47" s="12"/>
      <c r="C47" s="12"/>
      <c r="D47" s="12">
        <v>1500</v>
      </c>
      <c r="E47" s="39" t="s">
        <v>3</v>
      </c>
      <c r="F47" s="12">
        <v>12</v>
      </c>
      <c r="G47" s="39" t="s">
        <v>4</v>
      </c>
      <c r="H47" s="12">
        <f>D47*F47</f>
        <v>18000</v>
      </c>
    </row>
    <row r="48" spans="1:8" s="10" customFormat="1" ht="24">
      <c r="A48" s="6" t="s">
        <v>68</v>
      </c>
      <c r="B48" s="183" t="s">
        <v>713</v>
      </c>
      <c r="C48" s="39"/>
      <c r="D48" s="39">
        <v>100000</v>
      </c>
      <c r="E48" s="39"/>
      <c r="F48" s="39"/>
      <c r="G48" s="39"/>
      <c r="H48" s="167">
        <f>D48</f>
        <v>100000</v>
      </c>
    </row>
    <row r="49" spans="1:9" s="10" customFormat="1" ht="12">
      <c r="A49" s="2" t="s">
        <v>0</v>
      </c>
      <c r="B49" s="3"/>
      <c r="C49" s="3"/>
      <c r="D49" s="4"/>
      <c r="E49" s="4"/>
      <c r="F49" s="3"/>
      <c r="G49" s="3"/>
      <c r="H49" s="4">
        <f>H38+H39+H40+H41+H42+H43+H45+H46+H47+H44</f>
        <v>312074</v>
      </c>
      <c r="I49" s="166" t="s">
        <v>760</v>
      </c>
    </row>
    <row r="50" spans="1:8" s="10" customFormat="1" ht="12">
      <c r="A50" s="2" t="s">
        <v>256</v>
      </c>
      <c r="B50" s="3"/>
      <c r="C50" s="3"/>
      <c r="D50" s="4"/>
      <c r="E50" s="4"/>
      <c r="F50" s="3"/>
      <c r="G50" s="3"/>
      <c r="H50" s="4">
        <f>259000+53000</f>
        <v>312000</v>
      </c>
    </row>
    <row r="51" spans="1:8" s="10" customFormat="1" ht="12.75" customHeight="1">
      <c r="A51" s="282" t="s">
        <v>59</v>
      </c>
      <c r="B51" s="298"/>
      <c r="C51" s="298"/>
      <c r="D51" s="298"/>
      <c r="E51" s="298"/>
      <c r="F51" s="298"/>
      <c r="G51" s="298"/>
      <c r="H51" s="312"/>
    </row>
    <row r="52" spans="1:8" s="10" customFormat="1" ht="24">
      <c r="A52" s="6" t="s">
        <v>36</v>
      </c>
      <c r="B52" s="7">
        <v>17</v>
      </c>
      <c r="C52" s="7" t="s">
        <v>2</v>
      </c>
      <c r="D52" s="9">
        <v>100</v>
      </c>
      <c r="E52" s="9" t="s">
        <v>63</v>
      </c>
      <c r="F52" s="7"/>
      <c r="G52" s="7"/>
      <c r="H52" s="9">
        <f>B52*D52</f>
        <v>1700</v>
      </c>
    </row>
    <row r="53" spans="1:8" s="10" customFormat="1" ht="12">
      <c r="A53" s="6" t="s">
        <v>35</v>
      </c>
      <c r="B53" s="7">
        <v>2</v>
      </c>
      <c r="C53" s="7" t="s">
        <v>2</v>
      </c>
      <c r="D53" s="7">
        <v>350</v>
      </c>
      <c r="E53" s="8" t="s">
        <v>3</v>
      </c>
      <c r="F53" s="8"/>
      <c r="G53" s="8"/>
      <c r="H53" s="9">
        <f>B53*D53</f>
        <v>700</v>
      </c>
    </row>
    <row r="54" spans="1:8" s="10" customFormat="1" ht="24">
      <c r="A54" s="6" t="s">
        <v>73</v>
      </c>
      <c r="B54" s="7"/>
      <c r="C54" s="7"/>
      <c r="D54" s="7"/>
      <c r="E54" s="8"/>
      <c r="F54" s="8"/>
      <c r="G54" s="8"/>
      <c r="H54" s="9">
        <v>21000</v>
      </c>
    </row>
    <row r="55" spans="1:8" s="10" customFormat="1" ht="12">
      <c r="A55" s="6" t="s">
        <v>717</v>
      </c>
      <c r="B55" s="7">
        <v>46</v>
      </c>
      <c r="C55" s="7" t="s">
        <v>2</v>
      </c>
      <c r="D55" s="7">
        <v>1000</v>
      </c>
      <c r="E55" s="8" t="s">
        <v>3</v>
      </c>
      <c r="F55" s="8"/>
      <c r="G55" s="8"/>
      <c r="H55" s="9">
        <f aca="true" t="shared" si="0" ref="H55:H61">B55*D55</f>
        <v>46000</v>
      </c>
    </row>
    <row r="56" spans="1:8" s="10" customFormat="1" ht="12">
      <c r="A56" s="6" t="s">
        <v>625</v>
      </c>
      <c r="B56" s="7">
        <v>3</v>
      </c>
      <c r="C56" s="7" t="s">
        <v>2</v>
      </c>
      <c r="D56" s="7">
        <v>1000</v>
      </c>
      <c r="E56" s="8" t="s">
        <v>3</v>
      </c>
      <c r="F56" s="8"/>
      <c r="G56" s="8"/>
      <c r="H56" s="9">
        <f t="shared" si="0"/>
        <v>3000</v>
      </c>
    </row>
    <row r="57" spans="1:8" s="10" customFormat="1" ht="24">
      <c r="A57" s="6" t="s">
        <v>626</v>
      </c>
      <c r="B57" s="7">
        <v>3</v>
      </c>
      <c r="C57" s="8" t="s">
        <v>2</v>
      </c>
      <c r="D57" s="7">
        <v>500</v>
      </c>
      <c r="E57" s="8" t="s">
        <v>3</v>
      </c>
      <c r="F57" s="8"/>
      <c r="G57" s="8"/>
      <c r="H57" s="9">
        <f t="shared" si="0"/>
        <v>1500</v>
      </c>
    </row>
    <row r="58" spans="1:8" s="10" customFormat="1" ht="12">
      <c r="A58" s="6" t="s">
        <v>628</v>
      </c>
      <c r="B58" s="7">
        <v>3</v>
      </c>
      <c r="C58" s="8" t="s">
        <v>2</v>
      </c>
      <c r="D58" s="7">
        <v>1000</v>
      </c>
      <c r="E58" s="8" t="s">
        <v>3</v>
      </c>
      <c r="F58" s="8"/>
      <c r="G58" s="8"/>
      <c r="H58" s="9">
        <f t="shared" si="0"/>
        <v>3000</v>
      </c>
    </row>
    <row r="59" spans="1:8" s="10" customFormat="1" ht="24">
      <c r="A59" s="6" t="s">
        <v>629</v>
      </c>
      <c r="B59" s="7">
        <v>1</v>
      </c>
      <c r="C59" s="8" t="s">
        <v>2</v>
      </c>
      <c r="D59" s="7">
        <v>2700</v>
      </c>
      <c r="E59" s="8" t="s">
        <v>3</v>
      </c>
      <c r="F59" s="8"/>
      <c r="G59" s="8"/>
      <c r="H59" s="9">
        <f t="shared" si="0"/>
        <v>2700</v>
      </c>
    </row>
    <row r="60" spans="1:8" s="10" customFormat="1" ht="24">
      <c r="A60" s="6" t="s">
        <v>627</v>
      </c>
      <c r="B60" s="7">
        <v>1</v>
      </c>
      <c r="C60" s="8" t="s">
        <v>2</v>
      </c>
      <c r="D60" s="7">
        <v>1000</v>
      </c>
      <c r="E60" s="8" t="s">
        <v>3</v>
      </c>
      <c r="F60" s="8"/>
      <c r="G60" s="8"/>
      <c r="H60" s="9">
        <f t="shared" si="0"/>
        <v>1000</v>
      </c>
    </row>
    <row r="61" spans="1:8" s="10" customFormat="1" ht="24">
      <c r="A61" s="6" t="s">
        <v>718</v>
      </c>
      <c r="B61" s="7">
        <v>1</v>
      </c>
      <c r="C61" s="8" t="s">
        <v>2</v>
      </c>
      <c r="D61" s="8">
        <v>3350.16</v>
      </c>
      <c r="E61" s="8" t="s">
        <v>3</v>
      </c>
      <c r="F61" s="8"/>
      <c r="G61" s="8"/>
      <c r="H61" s="9">
        <f t="shared" si="0"/>
        <v>3350.16</v>
      </c>
    </row>
    <row r="62" spans="1:8" s="10" customFormat="1" ht="12">
      <c r="A62" s="2" t="s">
        <v>0</v>
      </c>
      <c r="B62" s="3"/>
      <c r="C62" s="3"/>
      <c r="D62" s="4"/>
      <c r="E62" s="4"/>
      <c r="F62" s="3"/>
      <c r="G62" s="3"/>
      <c r="H62" s="4">
        <f>SUM(H52:H61)</f>
        <v>83950</v>
      </c>
    </row>
    <row r="63" spans="1:8" s="10" customFormat="1" ht="12">
      <c r="A63" s="2" t="s">
        <v>256</v>
      </c>
      <c r="B63" s="3"/>
      <c r="C63" s="3"/>
      <c r="D63" s="4"/>
      <c r="E63" s="4"/>
      <c r="F63" s="3"/>
      <c r="G63" s="3"/>
      <c r="H63" s="4">
        <v>84000</v>
      </c>
    </row>
    <row r="64" spans="1:8" s="10" customFormat="1" ht="12" customHeight="1">
      <c r="A64" s="282" t="s">
        <v>19</v>
      </c>
      <c r="B64" s="283"/>
      <c r="C64" s="283"/>
      <c r="D64" s="283"/>
      <c r="E64" s="283"/>
      <c r="F64" s="283"/>
      <c r="G64" s="283"/>
      <c r="H64" s="283"/>
    </row>
    <row r="65" spans="1:8" s="10" customFormat="1" ht="12">
      <c r="A65" s="6" t="s">
        <v>37</v>
      </c>
      <c r="B65" s="7">
        <v>36</v>
      </c>
      <c r="C65" s="7" t="s">
        <v>2</v>
      </c>
      <c r="D65" s="7"/>
      <c r="E65" s="7"/>
      <c r="F65" s="8">
        <v>736</v>
      </c>
      <c r="G65" s="8" t="s">
        <v>3</v>
      </c>
      <c r="H65" s="9">
        <f>B65*F65</f>
        <v>26496</v>
      </c>
    </row>
    <row r="66" spans="1:8" s="10" customFormat="1" ht="36">
      <c r="A66" s="6" t="s">
        <v>257</v>
      </c>
      <c r="B66" s="8">
        <v>4</v>
      </c>
      <c r="C66" s="7" t="s">
        <v>20</v>
      </c>
      <c r="D66" s="7"/>
      <c r="E66" s="7"/>
      <c r="F66" s="8">
        <v>1228.64</v>
      </c>
      <c r="G66" s="8" t="s">
        <v>3</v>
      </c>
      <c r="H66" s="7">
        <f>B66*F66</f>
        <v>4915</v>
      </c>
    </row>
    <row r="67" spans="1:8" s="10" customFormat="1" ht="12">
      <c r="A67" s="2" t="s">
        <v>0</v>
      </c>
      <c r="B67" s="4"/>
      <c r="C67" s="4"/>
      <c r="D67" s="4"/>
      <c r="E67" s="4"/>
      <c r="F67" s="3"/>
      <c r="G67" s="3"/>
      <c r="H67" s="4">
        <f>SUM(H65:H66)</f>
        <v>31411</v>
      </c>
    </row>
    <row r="68" spans="1:8" s="10" customFormat="1" ht="12">
      <c r="A68" s="2" t="s">
        <v>256</v>
      </c>
      <c r="B68" s="4"/>
      <c r="C68" s="4"/>
      <c r="D68" s="4"/>
      <c r="E68" s="4"/>
      <c r="F68" s="3"/>
      <c r="G68" s="3"/>
      <c r="H68" s="4">
        <v>31000</v>
      </c>
    </row>
    <row r="69" spans="1:8" s="10" customFormat="1" ht="12">
      <c r="A69" s="300" t="s">
        <v>624</v>
      </c>
      <c r="B69" s="300"/>
      <c r="C69" s="300"/>
      <c r="D69" s="300"/>
      <c r="E69" s="300"/>
      <c r="F69" s="300"/>
      <c r="G69" s="300"/>
      <c r="H69" s="300"/>
    </row>
    <row r="70" spans="1:8" s="10" customFormat="1" ht="12">
      <c r="A70" s="6" t="s">
        <v>709</v>
      </c>
      <c r="B70" s="7">
        <v>1</v>
      </c>
      <c r="C70" s="7" t="s">
        <v>6</v>
      </c>
      <c r="D70" s="7"/>
      <c r="E70" s="7"/>
      <c r="F70" s="70">
        <v>20000</v>
      </c>
      <c r="G70" s="70"/>
      <c r="H70" s="63">
        <f>B70*F70</f>
        <v>20000</v>
      </c>
    </row>
    <row r="71" spans="1:8" s="10" customFormat="1" ht="24">
      <c r="A71" s="6" t="s">
        <v>712</v>
      </c>
      <c r="B71" s="7">
        <v>1</v>
      </c>
      <c r="C71" s="7" t="s">
        <v>6</v>
      </c>
      <c r="D71" s="7"/>
      <c r="E71" s="7"/>
      <c r="F71" s="70">
        <v>30000</v>
      </c>
      <c r="G71" s="70"/>
      <c r="H71" s="63">
        <f>B71*F71</f>
        <v>30000</v>
      </c>
    </row>
    <row r="72" spans="1:8" s="10" customFormat="1" ht="12">
      <c r="A72" s="2" t="s">
        <v>616</v>
      </c>
      <c r="B72" s="4"/>
      <c r="C72" s="4"/>
      <c r="D72" s="4"/>
      <c r="E72" s="4"/>
      <c r="F72" s="3"/>
      <c r="G72" s="3"/>
      <c r="H72" s="4">
        <f>H70+H71</f>
        <v>50000</v>
      </c>
    </row>
    <row r="73" spans="1:8" s="10" customFormat="1" ht="12">
      <c r="A73" s="2" t="s">
        <v>256</v>
      </c>
      <c r="B73" s="4"/>
      <c r="C73" s="4"/>
      <c r="D73" s="4"/>
      <c r="E73" s="4"/>
      <c r="F73" s="3"/>
      <c r="G73" s="3"/>
      <c r="H73" s="4">
        <v>50000</v>
      </c>
    </row>
    <row r="74" spans="1:8" ht="12">
      <c r="A74" s="300" t="s">
        <v>21</v>
      </c>
      <c r="B74" s="300"/>
      <c r="C74" s="300"/>
      <c r="D74" s="300"/>
      <c r="E74" s="300"/>
      <c r="F74" s="300"/>
      <c r="G74" s="300"/>
      <c r="H74" s="300"/>
    </row>
    <row r="75" spans="1:8" ht="12.75" customHeight="1">
      <c r="A75" s="297" t="s">
        <v>22</v>
      </c>
      <c r="B75" s="306"/>
      <c r="C75" s="306"/>
      <c r="D75" s="306"/>
      <c r="E75" s="306"/>
      <c r="F75" s="306"/>
      <c r="G75" s="306"/>
      <c r="H75" s="313"/>
    </row>
    <row r="76" spans="1:8" ht="13.5" customHeight="1">
      <c r="A76" s="2" t="s">
        <v>38</v>
      </c>
      <c r="B76" s="7"/>
      <c r="C76" s="7"/>
      <c r="D76" s="15"/>
      <c r="E76" s="12"/>
      <c r="F76" s="16"/>
      <c r="G76" s="8"/>
      <c r="H76" s="9"/>
    </row>
    <row r="77" spans="1:8" ht="13.5" customHeight="1">
      <c r="A77" s="6" t="s">
        <v>75</v>
      </c>
      <c r="B77" s="7">
        <v>312</v>
      </c>
      <c r="C77" s="7" t="s">
        <v>2</v>
      </c>
      <c r="D77" s="15">
        <v>153</v>
      </c>
      <c r="E77" s="12" t="s">
        <v>77</v>
      </c>
      <c r="F77" s="16"/>
      <c r="G77" s="8">
        <v>5.45</v>
      </c>
      <c r="H77" s="7">
        <f>B77*D77*G77</f>
        <v>260161</v>
      </c>
    </row>
    <row r="78" spans="1:8" ht="13.5" customHeight="1">
      <c r="A78" s="6" t="s">
        <v>76</v>
      </c>
      <c r="B78" s="7">
        <v>98</v>
      </c>
      <c r="C78" s="7" t="s">
        <v>2</v>
      </c>
      <c r="D78" s="15">
        <v>187</v>
      </c>
      <c r="E78" s="12" t="s">
        <v>77</v>
      </c>
      <c r="F78" s="16"/>
      <c r="G78" s="8">
        <v>5.45</v>
      </c>
      <c r="H78" s="7">
        <f>B78*D78*G78</f>
        <v>99877</v>
      </c>
    </row>
    <row r="79" spans="1:8" ht="13.5" customHeight="1">
      <c r="A79" s="2" t="s">
        <v>732</v>
      </c>
      <c r="B79" s="7"/>
      <c r="C79" s="7"/>
      <c r="D79" s="15"/>
      <c r="E79" s="12"/>
      <c r="F79" s="16"/>
      <c r="G79" s="8"/>
      <c r="H79" s="4">
        <f>H77+H78</f>
        <v>360038</v>
      </c>
    </row>
    <row r="80" spans="1:8" ht="13.5" customHeight="1">
      <c r="A80" s="17" t="s">
        <v>81</v>
      </c>
      <c r="B80" s="7">
        <v>147</v>
      </c>
      <c r="C80" s="7" t="s">
        <v>2</v>
      </c>
      <c r="D80" s="15">
        <v>153</v>
      </c>
      <c r="E80" s="12" t="s">
        <v>23</v>
      </c>
      <c r="F80" s="16">
        <v>17</v>
      </c>
      <c r="G80" s="8" t="s">
        <v>3</v>
      </c>
      <c r="H80" s="9">
        <f>B80*D80*F80</f>
        <v>382347</v>
      </c>
    </row>
    <row r="81" spans="1:8" ht="13.5" customHeight="1">
      <c r="A81" s="17" t="s">
        <v>739</v>
      </c>
      <c r="B81" s="7">
        <v>50</v>
      </c>
      <c r="C81" s="7" t="s">
        <v>2</v>
      </c>
      <c r="D81" s="15">
        <v>68</v>
      </c>
      <c r="E81" s="12" t="s">
        <v>23</v>
      </c>
      <c r="F81" s="16">
        <v>17</v>
      </c>
      <c r="G81" s="8" t="s">
        <v>3</v>
      </c>
      <c r="H81" s="9">
        <f>B81*D81*F81</f>
        <v>57800</v>
      </c>
    </row>
    <row r="82" spans="1:8" ht="12.75" customHeight="1">
      <c r="A82" s="294" t="s">
        <v>41</v>
      </c>
      <c r="B82" s="295"/>
      <c r="C82" s="295"/>
      <c r="D82" s="295"/>
      <c r="E82" s="295"/>
      <c r="F82" s="295"/>
      <c r="G82" s="296"/>
      <c r="H82" s="4">
        <f>H79+H80+H81</f>
        <v>800185</v>
      </c>
    </row>
    <row r="83" spans="1:8" ht="15" customHeight="1">
      <c r="A83" s="297" t="s">
        <v>43</v>
      </c>
      <c r="B83" s="298"/>
      <c r="C83" s="298"/>
      <c r="D83" s="298"/>
      <c r="E83" s="298"/>
      <c r="F83" s="298"/>
      <c r="G83" s="298"/>
      <c r="H83" s="312"/>
    </row>
    <row r="84" spans="1:8" ht="15" customHeight="1">
      <c r="A84" s="1" t="s">
        <v>45</v>
      </c>
      <c r="B84" s="32">
        <v>410</v>
      </c>
      <c r="C84" s="33" t="s">
        <v>2</v>
      </c>
      <c r="D84" s="32">
        <v>0.07</v>
      </c>
      <c r="E84" s="33" t="s">
        <v>44</v>
      </c>
      <c r="F84" s="32">
        <v>120</v>
      </c>
      <c r="G84" s="8" t="s">
        <v>5</v>
      </c>
      <c r="H84" s="8">
        <f>B84*D84*F84</f>
        <v>3444</v>
      </c>
    </row>
    <row r="85" spans="1:8" ht="12.75" customHeight="1">
      <c r="A85" s="2" t="s">
        <v>50</v>
      </c>
      <c r="B85" s="34">
        <f>H84</f>
        <v>3444</v>
      </c>
      <c r="C85" s="33" t="s">
        <v>44</v>
      </c>
      <c r="D85" s="34">
        <v>2.5</v>
      </c>
      <c r="E85" s="33" t="s">
        <v>44</v>
      </c>
      <c r="F85" s="34">
        <v>4.5</v>
      </c>
      <c r="G85" s="8" t="s">
        <v>3</v>
      </c>
      <c r="H85" s="4">
        <f>B85/D85*F85</f>
        <v>6199</v>
      </c>
    </row>
    <row r="86" spans="1:8" ht="12.75" customHeight="1">
      <c r="A86" s="14"/>
      <c r="B86" s="31"/>
      <c r="C86" s="31"/>
      <c r="D86" s="306"/>
      <c r="E86" s="306"/>
      <c r="F86" s="31"/>
      <c r="G86" s="31"/>
      <c r="H86" s="18"/>
    </row>
    <row r="87" spans="1:8" ht="12" customHeight="1">
      <c r="A87" s="2" t="s">
        <v>24</v>
      </c>
      <c r="B87" s="4" t="s">
        <v>25</v>
      </c>
      <c r="C87" s="4" t="s">
        <v>6</v>
      </c>
      <c r="D87" s="314" t="s">
        <v>26</v>
      </c>
      <c r="E87" s="315"/>
      <c r="F87" s="19" t="s">
        <v>699</v>
      </c>
      <c r="G87" s="3"/>
      <c r="H87" s="5" t="s">
        <v>28</v>
      </c>
    </row>
    <row r="88" spans="1:8" ht="12" customHeight="1">
      <c r="A88" s="297" t="s">
        <v>30</v>
      </c>
      <c r="B88" s="298"/>
      <c r="C88" s="298"/>
      <c r="D88" s="298"/>
      <c r="E88" s="298"/>
      <c r="F88" s="298"/>
      <c r="G88" s="298"/>
      <c r="H88" s="312"/>
    </row>
    <row r="89" spans="1:8" ht="12.75">
      <c r="A89" s="6" t="s">
        <v>168</v>
      </c>
      <c r="B89" s="32">
        <v>50</v>
      </c>
      <c r="C89" s="33" t="s">
        <v>6</v>
      </c>
      <c r="D89" s="32">
        <v>12</v>
      </c>
      <c r="E89" s="33" t="s">
        <v>4</v>
      </c>
      <c r="F89" s="32">
        <v>10</v>
      </c>
      <c r="G89" s="33" t="s">
        <v>3</v>
      </c>
      <c r="H89" s="32">
        <f>B89*D89*F89</f>
        <v>6000</v>
      </c>
    </row>
    <row r="90" spans="1:8" ht="12.75">
      <c r="A90" s="6" t="s">
        <v>98</v>
      </c>
      <c r="B90" s="32">
        <v>20</v>
      </c>
      <c r="C90" s="33" t="s">
        <v>6</v>
      </c>
      <c r="D90" s="32"/>
      <c r="E90" s="33"/>
      <c r="F90" s="32">
        <v>40</v>
      </c>
      <c r="G90" s="33" t="s">
        <v>3</v>
      </c>
      <c r="H90" s="32">
        <f>B90*F90</f>
        <v>800</v>
      </c>
    </row>
    <row r="91" spans="1:8" ht="12.75">
      <c r="A91" s="6" t="s">
        <v>169</v>
      </c>
      <c r="B91" s="32">
        <v>5</v>
      </c>
      <c r="C91" s="33" t="s">
        <v>6</v>
      </c>
      <c r="D91" s="32"/>
      <c r="E91" s="33"/>
      <c r="F91" s="32">
        <v>150</v>
      </c>
      <c r="G91" s="33" t="s">
        <v>3</v>
      </c>
      <c r="H91" s="32">
        <f>B91*F91</f>
        <v>750</v>
      </c>
    </row>
    <row r="92" spans="1:8" ht="12.75">
      <c r="A92" s="6" t="s">
        <v>103</v>
      </c>
      <c r="B92" s="32">
        <v>13</v>
      </c>
      <c r="C92" s="33" t="s">
        <v>6</v>
      </c>
      <c r="D92" s="32">
        <v>9</v>
      </c>
      <c r="E92" s="33" t="s">
        <v>4</v>
      </c>
      <c r="F92" s="32">
        <v>30</v>
      </c>
      <c r="G92" s="33" t="s">
        <v>3</v>
      </c>
      <c r="H92" s="32">
        <f>B92*D92*F92</f>
        <v>3510</v>
      </c>
    </row>
    <row r="93" spans="1:8" ht="12.75">
      <c r="A93" s="6" t="s">
        <v>102</v>
      </c>
      <c r="B93" s="32">
        <v>13</v>
      </c>
      <c r="C93" s="33" t="s">
        <v>6</v>
      </c>
      <c r="D93" s="32">
        <v>9</v>
      </c>
      <c r="E93" s="33" t="s">
        <v>4</v>
      </c>
      <c r="F93" s="32">
        <v>20</v>
      </c>
      <c r="G93" s="33" t="s">
        <v>3</v>
      </c>
      <c r="H93" s="32">
        <f>B93*D93*F93</f>
        <v>2340</v>
      </c>
    </row>
    <row r="94" spans="1:8" ht="12.75">
      <c r="A94" s="6" t="s">
        <v>128</v>
      </c>
      <c r="B94" s="32">
        <v>10</v>
      </c>
      <c r="C94" s="33" t="s">
        <v>6</v>
      </c>
      <c r="D94" s="32"/>
      <c r="E94" s="33"/>
      <c r="F94" s="32">
        <v>85</v>
      </c>
      <c r="G94" s="33" t="s">
        <v>3</v>
      </c>
      <c r="H94" s="32">
        <f>B94*F94</f>
        <v>850</v>
      </c>
    </row>
    <row r="95" spans="1:8" ht="12.75">
      <c r="A95" s="6" t="s">
        <v>170</v>
      </c>
      <c r="B95" s="32">
        <v>8</v>
      </c>
      <c r="C95" s="33" t="s">
        <v>6</v>
      </c>
      <c r="D95" s="32"/>
      <c r="E95" s="33"/>
      <c r="F95" s="32">
        <v>35</v>
      </c>
      <c r="G95" s="33" t="s">
        <v>3</v>
      </c>
      <c r="H95" s="32">
        <f>B95*F95</f>
        <v>280</v>
      </c>
    </row>
    <row r="96" spans="1:8" ht="12.75">
      <c r="A96" s="6" t="s">
        <v>96</v>
      </c>
      <c r="B96" s="32">
        <v>4</v>
      </c>
      <c r="C96" s="33" t="s">
        <v>6</v>
      </c>
      <c r="D96" s="32"/>
      <c r="E96" s="33"/>
      <c r="F96" s="32">
        <v>100</v>
      </c>
      <c r="G96" s="33" t="s">
        <v>3</v>
      </c>
      <c r="H96" s="32">
        <f aca="true" t="shared" si="1" ref="H96:H104">B96*F96</f>
        <v>400</v>
      </c>
    </row>
    <row r="97" spans="1:8" ht="12.75">
      <c r="A97" s="6" t="s">
        <v>104</v>
      </c>
      <c r="B97" s="32">
        <v>100</v>
      </c>
      <c r="C97" s="33" t="s">
        <v>46</v>
      </c>
      <c r="D97" s="32"/>
      <c r="E97" s="33"/>
      <c r="F97" s="32">
        <v>30</v>
      </c>
      <c r="G97" s="33" t="s">
        <v>3</v>
      </c>
      <c r="H97" s="32">
        <f t="shared" si="1"/>
        <v>3000</v>
      </c>
    </row>
    <row r="98" spans="1:8" ht="12.75">
      <c r="A98" s="6" t="s">
        <v>171</v>
      </c>
      <c r="B98" s="32">
        <v>10</v>
      </c>
      <c r="C98" s="33" t="s">
        <v>6</v>
      </c>
      <c r="D98" s="32"/>
      <c r="E98" s="33"/>
      <c r="F98" s="32">
        <v>25</v>
      </c>
      <c r="G98" s="33" t="s">
        <v>3</v>
      </c>
      <c r="H98" s="32">
        <f t="shared" si="1"/>
        <v>250</v>
      </c>
    </row>
    <row r="99" spans="1:8" ht="12.75">
      <c r="A99" s="6" t="s">
        <v>172</v>
      </c>
      <c r="B99" s="32">
        <v>4</v>
      </c>
      <c r="C99" s="33" t="s">
        <v>6</v>
      </c>
      <c r="D99" s="32"/>
      <c r="E99" s="33"/>
      <c r="F99" s="32">
        <v>70</v>
      </c>
      <c r="G99" s="33" t="s">
        <v>3</v>
      </c>
      <c r="H99" s="32">
        <f t="shared" si="1"/>
        <v>280</v>
      </c>
    </row>
    <row r="100" spans="1:8" ht="12.75">
      <c r="A100" s="6" t="s">
        <v>173</v>
      </c>
      <c r="B100" s="32">
        <v>5</v>
      </c>
      <c r="C100" s="33" t="s">
        <v>6</v>
      </c>
      <c r="D100" s="32"/>
      <c r="E100" s="33"/>
      <c r="F100" s="32">
        <v>40</v>
      </c>
      <c r="G100" s="33" t="s">
        <v>3</v>
      </c>
      <c r="H100" s="32">
        <f t="shared" si="1"/>
        <v>200</v>
      </c>
    </row>
    <row r="101" spans="1:8" ht="12.75">
      <c r="A101" s="6" t="s">
        <v>134</v>
      </c>
      <c r="B101" s="32">
        <v>1</v>
      </c>
      <c r="C101" s="33" t="s">
        <v>6</v>
      </c>
      <c r="D101" s="32"/>
      <c r="E101" s="33"/>
      <c r="F101" s="32">
        <v>50</v>
      </c>
      <c r="G101" s="33" t="s">
        <v>3</v>
      </c>
      <c r="H101" s="32">
        <f t="shared" si="1"/>
        <v>50</v>
      </c>
    </row>
    <row r="102" spans="1:8" ht="12.75">
      <c r="A102" s="6" t="s">
        <v>174</v>
      </c>
      <c r="B102" s="32">
        <v>5</v>
      </c>
      <c r="C102" s="33" t="s">
        <v>6</v>
      </c>
      <c r="D102" s="32"/>
      <c r="E102" s="33"/>
      <c r="F102" s="32">
        <v>20</v>
      </c>
      <c r="G102" s="33" t="s">
        <v>3</v>
      </c>
      <c r="H102" s="32">
        <f t="shared" si="1"/>
        <v>100</v>
      </c>
    </row>
    <row r="103" spans="1:8" ht="12.75">
      <c r="A103" s="6" t="s">
        <v>175</v>
      </c>
      <c r="B103" s="32">
        <v>5</v>
      </c>
      <c r="C103" s="33" t="s">
        <v>6</v>
      </c>
      <c r="D103" s="32"/>
      <c r="E103" s="33"/>
      <c r="F103" s="32">
        <v>40</v>
      </c>
      <c r="G103" s="33" t="s">
        <v>3</v>
      </c>
      <c r="H103" s="32">
        <f t="shared" si="1"/>
        <v>200</v>
      </c>
    </row>
    <row r="104" spans="1:8" ht="12.75">
      <c r="A104" s="6" t="s">
        <v>176</v>
      </c>
      <c r="B104" s="32">
        <v>5</v>
      </c>
      <c r="C104" s="33" t="s">
        <v>6</v>
      </c>
      <c r="D104" s="32"/>
      <c r="E104" s="33"/>
      <c r="F104" s="32">
        <v>40</v>
      </c>
      <c r="G104" s="33" t="s">
        <v>3</v>
      </c>
      <c r="H104" s="32">
        <f t="shared" si="1"/>
        <v>200</v>
      </c>
    </row>
    <row r="105" spans="1:8" ht="12.75">
      <c r="A105" s="6" t="s">
        <v>100</v>
      </c>
      <c r="B105" s="32">
        <v>11</v>
      </c>
      <c r="C105" s="33" t="s">
        <v>6</v>
      </c>
      <c r="D105" s="32">
        <v>9</v>
      </c>
      <c r="E105" s="33" t="s">
        <v>4</v>
      </c>
      <c r="F105" s="32">
        <v>7.5</v>
      </c>
      <c r="G105" s="33" t="s">
        <v>3</v>
      </c>
      <c r="H105" s="74">
        <f>B105*D105*F105</f>
        <v>743</v>
      </c>
    </row>
    <row r="106" spans="1:8" ht="12.75">
      <c r="A106" s="6" t="s">
        <v>177</v>
      </c>
      <c r="B106" s="32">
        <v>6</v>
      </c>
      <c r="C106" s="33" t="s">
        <v>6</v>
      </c>
      <c r="D106" s="32"/>
      <c r="E106" s="33"/>
      <c r="F106" s="32">
        <v>50</v>
      </c>
      <c r="G106" s="33" t="s">
        <v>3</v>
      </c>
      <c r="H106" s="32">
        <f>B106*F106</f>
        <v>300</v>
      </c>
    </row>
    <row r="107" spans="1:8" ht="12.75">
      <c r="A107" s="6" t="s">
        <v>287</v>
      </c>
      <c r="B107" s="32">
        <v>2</v>
      </c>
      <c r="C107" s="33" t="s">
        <v>6</v>
      </c>
      <c r="D107" s="32"/>
      <c r="E107" s="33"/>
      <c r="F107" s="32">
        <v>46</v>
      </c>
      <c r="G107" s="33" t="s">
        <v>3</v>
      </c>
      <c r="H107" s="32">
        <f>B107*F107</f>
        <v>92</v>
      </c>
    </row>
    <row r="108" spans="1:8" ht="12" customHeight="1">
      <c r="A108" s="185" t="s">
        <v>126</v>
      </c>
      <c r="B108" s="60">
        <v>6</v>
      </c>
      <c r="C108" s="62" t="s">
        <v>6</v>
      </c>
      <c r="D108" s="60">
        <v>9</v>
      </c>
      <c r="E108" s="62" t="s">
        <v>4</v>
      </c>
      <c r="F108" s="60">
        <v>24</v>
      </c>
      <c r="G108" s="62" t="s">
        <v>3</v>
      </c>
      <c r="H108" s="60">
        <f>B108*D108*F108</f>
        <v>1296</v>
      </c>
    </row>
    <row r="109" spans="1:8" ht="12" customHeight="1">
      <c r="A109" s="185" t="s">
        <v>104</v>
      </c>
      <c r="B109" s="60">
        <v>35</v>
      </c>
      <c r="C109" s="62" t="s">
        <v>6</v>
      </c>
      <c r="D109" s="60"/>
      <c r="E109" s="62"/>
      <c r="F109" s="60">
        <v>45</v>
      </c>
      <c r="G109" s="62" t="s">
        <v>3</v>
      </c>
      <c r="H109" s="60">
        <f>B109*F109</f>
        <v>1575</v>
      </c>
    </row>
    <row r="110" spans="1:8" ht="12" customHeight="1">
      <c r="A110" s="6" t="s">
        <v>107</v>
      </c>
      <c r="B110" s="60">
        <v>2</v>
      </c>
      <c r="C110" s="62" t="s">
        <v>6</v>
      </c>
      <c r="D110" s="60"/>
      <c r="E110" s="62"/>
      <c r="F110" s="60">
        <v>520</v>
      </c>
      <c r="G110" s="62" t="s">
        <v>3</v>
      </c>
      <c r="H110" s="60">
        <f>B110*F110</f>
        <v>1040</v>
      </c>
    </row>
    <row r="111" spans="1:8" ht="12" customHeight="1">
      <c r="A111" s="6" t="s">
        <v>161</v>
      </c>
      <c r="B111" s="60">
        <v>1</v>
      </c>
      <c r="C111" s="62" t="s">
        <v>6</v>
      </c>
      <c r="D111" s="60">
        <v>11</v>
      </c>
      <c r="E111" s="62" t="s">
        <v>4</v>
      </c>
      <c r="F111" s="60">
        <v>10</v>
      </c>
      <c r="G111" s="62" t="s">
        <v>3</v>
      </c>
      <c r="H111" s="60">
        <f>B111*D111*F111</f>
        <v>110</v>
      </c>
    </row>
    <row r="112" spans="1:8" ht="12" customHeight="1">
      <c r="A112" s="6" t="s">
        <v>131</v>
      </c>
      <c r="B112" s="60">
        <v>1</v>
      </c>
      <c r="C112" s="62" t="s">
        <v>6</v>
      </c>
      <c r="D112" s="60"/>
      <c r="E112" s="62"/>
      <c r="F112" s="60">
        <v>264.5</v>
      </c>
      <c r="G112" s="62" t="s">
        <v>3</v>
      </c>
      <c r="H112" s="60">
        <f aca="true" t="shared" si="2" ref="H112:H120">B112*F112</f>
        <v>264.5</v>
      </c>
    </row>
    <row r="113" spans="1:8" ht="12" customHeight="1">
      <c r="A113" s="6" t="s">
        <v>136</v>
      </c>
      <c r="B113" s="60">
        <v>5</v>
      </c>
      <c r="C113" s="62" t="s">
        <v>6</v>
      </c>
      <c r="D113" s="60"/>
      <c r="E113" s="62"/>
      <c r="F113" s="60">
        <v>39</v>
      </c>
      <c r="G113" s="62" t="s">
        <v>3</v>
      </c>
      <c r="H113" s="60">
        <f t="shared" si="2"/>
        <v>195</v>
      </c>
    </row>
    <row r="114" spans="1:8" ht="12" customHeight="1">
      <c r="A114" s="6" t="s">
        <v>133</v>
      </c>
      <c r="B114" s="60">
        <v>4</v>
      </c>
      <c r="C114" s="62" t="s">
        <v>6</v>
      </c>
      <c r="D114" s="60"/>
      <c r="E114" s="62"/>
      <c r="F114" s="60">
        <v>18</v>
      </c>
      <c r="G114" s="62" t="s">
        <v>3</v>
      </c>
      <c r="H114" s="60">
        <f t="shared" si="2"/>
        <v>72</v>
      </c>
    </row>
    <row r="115" spans="1:8" ht="12" customHeight="1">
      <c r="A115" s="6" t="s">
        <v>129</v>
      </c>
      <c r="B115" s="60">
        <v>2</v>
      </c>
      <c r="C115" s="62" t="s">
        <v>6</v>
      </c>
      <c r="D115" s="60"/>
      <c r="E115" s="62"/>
      <c r="F115" s="60">
        <v>52</v>
      </c>
      <c r="G115" s="62" t="s">
        <v>3</v>
      </c>
      <c r="H115" s="60">
        <f t="shared" si="2"/>
        <v>104</v>
      </c>
    </row>
    <row r="116" spans="1:8" ht="12" customHeight="1">
      <c r="A116" s="6" t="s">
        <v>98</v>
      </c>
      <c r="B116" s="60">
        <v>23</v>
      </c>
      <c r="C116" s="62" t="s">
        <v>6</v>
      </c>
      <c r="D116" s="60"/>
      <c r="E116" s="62"/>
      <c r="F116" s="60">
        <v>43</v>
      </c>
      <c r="G116" s="62" t="s">
        <v>3</v>
      </c>
      <c r="H116" s="60">
        <f t="shared" si="2"/>
        <v>989</v>
      </c>
    </row>
    <row r="117" spans="1:8" ht="12" customHeight="1">
      <c r="A117" s="6" t="s">
        <v>162</v>
      </c>
      <c r="B117" s="60">
        <v>20</v>
      </c>
      <c r="C117" s="62" t="s">
        <v>6</v>
      </c>
      <c r="D117" s="60"/>
      <c r="E117" s="62"/>
      <c r="F117" s="60">
        <v>16</v>
      </c>
      <c r="G117" s="62" t="s">
        <v>3</v>
      </c>
      <c r="H117" s="60">
        <f t="shared" si="2"/>
        <v>320</v>
      </c>
    </row>
    <row r="118" spans="1:8" ht="12" customHeight="1">
      <c r="A118" s="6" t="s">
        <v>163</v>
      </c>
      <c r="B118" s="60">
        <v>10</v>
      </c>
      <c r="C118" s="62" t="s">
        <v>6</v>
      </c>
      <c r="D118" s="60"/>
      <c r="E118" s="62"/>
      <c r="F118" s="60">
        <v>32</v>
      </c>
      <c r="G118" s="62" t="s">
        <v>3</v>
      </c>
      <c r="H118" s="60">
        <f t="shared" si="2"/>
        <v>320</v>
      </c>
    </row>
    <row r="119" spans="1:8" ht="12" customHeight="1">
      <c r="A119" s="6" t="s">
        <v>94</v>
      </c>
      <c r="B119" s="60">
        <v>21</v>
      </c>
      <c r="C119" s="62" t="s">
        <v>6</v>
      </c>
      <c r="D119" s="60"/>
      <c r="E119" s="62"/>
      <c r="F119" s="60">
        <v>24</v>
      </c>
      <c r="G119" s="62" t="s">
        <v>3</v>
      </c>
      <c r="H119" s="60">
        <f t="shared" si="2"/>
        <v>504</v>
      </c>
    </row>
    <row r="120" spans="1:8" ht="12" customHeight="1">
      <c r="A120" s="6" t="s">
        <v>138</v>
      </c>
      <c r="B120" s="60">
        <v>3</v>
      </c>
      <c r="C120" s="62" t="s">
        <v>6</v>
      </c>
      <c r="D120" s="60"/>
      <c r="E120" s="62"/>
      <c r="F120" s="60">
        <v>600</v>
      </c>
      <c r="G120" s="62" t="s">
        <v>3</v>
      </c>
      <c r="H120" s="60">
        <f t="shared" si="2"/>
        <v>1800</v>
      </c>
    </row>
    <row r="121" spans="1:8" ht="12" customHeight="1">
      <c r="A121" s="278" t="s">
        <v>828</v>
      </c>
      <c r="B121" s="134">
        <v>1</v>
      </c>
      <c r="C121" s="65" t="s">
        <v>829</v>
      </c>
      <c r="D121" s="134"/>
      <c r="E121" s="135"/>
      <c r="F121" s="134">
        <v>325.47</v>
      </c>
      <c r="G121" s="135" t="s">
        <v>3</v>
      </c>
      <c r="H121" s="134">
        <f>B121*F121</f>
        <v>325.47</v>
      </c>
    </row>
    <row r="122" spans="1:8" ht="12" customHeight="1">
      <c r="A122" s="278" t="s">
        <v>828</v>
      </c>
      <c r="B122" s="134">
        <v>8</v>
      </c>
      <c r="C122" s="65" t="s">
        <v>829</v>
      </c>
      <c r="D122" s="134"/>
      <c r="E122" s="135"/>
      <c r="F122" s="134">
        <v>325</v>
      </c>
      <c r="G122" s="135" t="s">
        <v>3</v>
      </c>
      <c r="H122" s="134">
        <f>B122*F122</f>
        <v>2600</v>
      </c>
    </row>
    <row r="123" spans="1:8" ht="12" customHeight="1">
      <c r="A123" s="133" t="s">
        <v>159</v>
      </c>
      <c r="B123" s="134">
        <v>3</v>
      </c>
      <c r="C123" s="135" t="s">
        <v>6</v>
      </c>
      <c r="D123" s="134">
        <v>11</v>
      </c>
      <c r="E123" s="135" t="s">
        <v>4</v>
      </c>
      <c r="F123" s="134">
        <v>44</v>
      </c>
      <c r="G123" s="135" t="s">
        <v>3</v>
      </c>
      <c r="H123" s="134">
        <f>B123*D123*F123</f>
        <v>1452</v>
      </c>
    </row>
    <row r="124" spans="1:8" ht="12" customHeight="1">
      <c r="A124" s="133" t="s">
        <v>160</v>
      </c>
      <c r="B124" s="134">
        <v>7</v>
      </c>
      <c r="C124" s="135" t="s">
        <v>6</v>
      </c>
      <c r="D124" s="134">
        <v>6</v>
      </c>
      <c r="E124" s="135" t="s">
        <v>4</v>
      </c>
      <c r="F124" s="134">
        <v>33</v>
      </c>
      <c r="G124" s="135" t="s">
        <v>3</v>
      </c>
      <c r="H124" s="134">
        <f>B124*D124*F124</f>
        <v>1386</v>
      </c>
    </row>
    <row r="125" spans="1:8" ht="12" customHeight="1">
      <c r="A125" s="133" t="s">
        <v>125</v>
      </c>
      <c r="B125" s="134">
        <v>10</v>
      </c>
      <c r="C125" s="135" t="s">
        <v>6</v>
      </c>
      <c r="D125" s="134">
        <v>6</v>
      </c>
      <c r="E125" s="135" t="s">
        <v>4</v>
      </c>
      <c r="F125" s="134">
        <v>28.5</v>
      </c>
      <c r="G125" s="135" t="s">
        <v>3</v>
      </c>
      <c r="H125" s="134">
        <f>B125*D125*F125</f>
        <v>1710</v>
      </c>
    </row>
    <row r="126" spans="1:8" ht="12" customHeight="1">
      <c r="A126" s="6" t="s">
        <v>236</v>
      </c>
      <c r="B126" s="32">
        <v>5</v>
      </c>
      <c r="C126" s="33" t="s">
        <v>6</v>
      </c>
      <c r="D126" s="32"/>
      <c r="E126" s="33"/>
      <c r="F126" s="32">
        <v>16</v>
      </c>
      <c r="G126" s="33" t="s">
        <v>3</v>
      </c>
      <c r="H126" s="32">
        <f>B126*F126</f>
        <v>80</v>
      </c>
    </row>
    <row r="127" spans="1:8" ht="12" customHeight="1">
      <c r="A127" s="2" t="s">
        <v>29</v>
      </c>
      <c r="B127" s="7"/>
      <c r="C127" s="7"/>
      <c r="D127" s="303"/>
      <c r="E127" s="304"/>
      <c r="F127" s="8"/>
      <c r="G127" s="8"/>
      <c r="H127" s="94">
        <f>SUM(H89:H126)</f>
        <v>36488</v>
      </c>
    </row>
    <row r="128" spans="1:8" ht="12" customHeight="1">
      <c r="A128" s="2" t="s">
        <v>744</v>
      </c>
      <c r="B128" s="7"/>
      <c r="C128" s="7"/>
      <c r="D128" s="303"/>
      <c r="E128" s="304"/>
      <c r="F128" s="8"/>
      <c r="G128" s="8"/>
      <c r="H128" s="94">
        <v>36500</v>
      </c>
    </row>
    <row r="129" spans="1:8" ht="12" customHeight="1">
      <c r="A129" s="297" t="s">
        <v>31</v>
      </c>
      <c r="B129" s="298"/>
      <c r="C129" s="298"/>
      <c r="D129" s="298"/>
      <c r="E129" s="298"/>
      <c r="F129" s="298"/>
      <c r="G129" s="298"/>
      <c r="H129" s="312"/>
    </row>
    <row r="130" spans="1:8" ht="15" customHeight="1">
      <c r="A130" s="6" t="s">
        <v>109</v>
      </c>
      <c r="B130" s="32">
        <v>90</v>
      </c>
      <c r="C130" s="33" t="s">
        <v>152</v>
      </c>
      <c r="D130" s="32"/>
      <c r="E130" s="33"/>
      <c r="F130" s="32">
        <v>75</v>
      </c>
      <c r="G130" s="33" t="s">
        <v>3</v>
      </c>
      <c r="H130" s="32">
        <f>B130*F130</f>
        <v>6750</v>
      </c>
    </row>
    <row r="131" spans="1:8" ht="12" customHeight="1">
      <c r="A131" s="6" t="s">
        <v>114</v>
      </c>
      <c r="B131" s="32">
        <v>50</v>
      </c>
      <c r="C131" s="33" t="s">
        <v>152</v>
      </c>
      <c r="D131" s="32"/>
      <c r="E131" s="33"/>
      <c r="F131" s="32">
        <v>90</v>
      </c>
      <c r="G131" s="33" t="s">
        <v>3</v>
      </c>
      <c r="H131" s="32">
        <f aca="true" t="shared" si="3" ref="H131:H156">B131*F131</f>
        <v>4500</v>
      </c>
    </row>
    <row r="132" spans="1:8" ht="12" customHeight="1">
      <c r="A132" s="6" t="s">
        <v>360</v>
      </c>
      <c r="B132" s="32">
        <v>75</v>
      </c>
      <c r="C132" s="33" t="s">
        <v>152</v>
      </c>
      <c r="D132" s="32"/>
      <c r="E132" s="33"/>
      <c r="F132" s="32">
        <v>90</v>
      </c>
      <c r="G132" s="33" t="s">
        <v>3</v>
      </c>
      <c r="H132" s="32">
        <f t="shared" si="3"/>
        <v>6750</v>
      </c>
    </row>
    <row r="133" spans="1:8" ht="12" customHeight="1">
      <c r="A133" s="6" t="s">
        <v>391</v>
      </c>
      <c r="B133" s="32">
        <v>13</v>
      </c>
      <c r="C133" s="33" t="s">
        <v>110</v>
      </c>
      <c r="D133" s="32"/>
      <c r="E133" s="33"/>
      <c r="F133" s="32">
        <v>270</v>
      </c>
      <c r="G133" s="33" t="s">
        <v>3</v>
      </c>
      <c r="H133" s="32">
        <f t="shared" si="3"/>
        <v>3510</v>
      </c>
    </row>
    <row r="134" spans="1:8" ht="12" customHeight="1">
      <c r="A134" s="6" t="s">
        <v>205</v>
      </c>
      <c r="B134" s="32">
        <v>6</v>
      </c>
      <c r="C134" s="33" t="s">
        <v>6</v>
      </c>
      <c r="D134" s="32"/>
      <c r="E134" s="33"/>
      <c r="F134" s="32">
        <v>55</v>
      </c>
      <c r="G134" s="33" t="s">
        <v>3</v>
      </c>
      <c r="H134" s="32">
        <f t="shared" si="3"/>
        <v>330</v>
      </c>
    </row>
    <row r="135" spans="1:8" ht="12" customHeight="1">
      <c r="A135" s="6" t="s">
        <v>205</v>
      </c>
      <c r="B135" s="32">
        <v>4</v>
      </c>
      <c r="C135" s="33" t="s">
        <v>6</v>
      </c>
      <c r="D135" s="32"/>
      <c r="E135" s="33"/>
      <c r="F135" s="32">
        <v>25</v>
      </c>
      <c r="G135" s="33" t="s">
        <v>3</v>
      </c>
      <c r="H135" s="32">
        <f t="shared" si="3"/>
        <v>100</v>
      </c>
    </row>
    <row r="136" spans="1:8" ht="12" customHeight="1">
      <c r="A136" s="6" t="s">
        <v>155</v>
      </c>
      <c r="B136" s="32">
        <v>11</v>
      </c>
      <c r="C136" s="33" t="s">
        <v>6</v>
      </c>
      <c r="D136" s="32"/>
      <c r="E136" s="33"/>
      <c r="F136" s="32">
        <v>20</v>
      </c>
      <c r="G136" s="33" t="s">
        <v>3</v>
      </c>
      <c r="H136" s="32">
        <f t="shared" si="3"/>
        <v>220</v>
      </c>
    </row>
    <row r="137" spans="1:8" ht="12" customHeight="1">
      <c r="A137" s="6" t="s">
        <v>140</v>
      </c>
      <c r="B137" s="32">
        <v>10</v>
      </c>
      <c r="C137" s="33" t="s">
        <v>6</v>
      </c>
      <c r="D137" s="32"/>
      <c r="E137" s="33"/>
      <c r="F137" s="32">
        <v>35</v>
      </c>
      <c r="G137" s="33" t="s">
        <v>3</v>
      </c>
      <c r="H137" s="32">
        <f t="shared" si="3"/>
        <v>350</v>
      </c>
    </row>
    <row r="138" spans="1:8" ht="12" customHeight="1">
      <c r="A138" s="6" t="s">
        <v>140</v>
      </c>
      <c r="B138" s="32">
        <v>10</v>
      </c>
      <c r="C138" s="33" t="s">
        <v>6</v>
      </c>
      <c r="D138" s="32"/>
      <c r="E138" s="33"/>
      <c r="F138" s="32">
        <v>50</v>
      </c>
      <c r="G138" s="33" t="s">
        <v>3</v>
      </c>
      <c r="H138" s="32">
        <f t="shared" si="3"/>
        <v>500</v>
      </c>
    </row>
    <row r="139" spans="1:8" ht="12" customHeight="1">
      <c r="A139" s="6" t="s">
        <v>506</v>
      </c>
      <c r="B139" s="32">
        <v>10</v>
      </c>
      <c r="C139" s="33" t="s">
        <v>6</v>
      </c>
      <c r="D139" s="32"/>
      <c r="E139" s="33"/>
      <c r="F139" s="32">
        <v>45</v>
      </c>
      <c r="G139" s="33" t="s">
        <v>3</v>
      </c>
      <c r="H139" s="32">
        <f t="shared" si="3"/>
        <v>450</v>
      </c>
    </row>
    <row r="140" spans="1:8" ht="12" customHeight="1">
      <c r="A140" s="6" t="s">
        <v>207</v>
      </c>
      <c r="B140" s="32">
        <v>5</v>
      </c>
      <c r="C140" s="33" t="s">
        <v>143</v>
      </c>
      <c r="D140" s="32"/>
      <c r="E140" s="33"/>
      <c r="F140" s="32">
        <v>300</v>
      </c>
      <c r="G140" s="33" t="s">
        <v>3</v>
      </c>
      <c r="H140" s="32">
        <f t="shared" si="3"/>
        <v>1500</v>
      </c>
    </row>
    <row r="141" spans="1:8" ht="12" customHeight="1">
      <c r="A141" s="6" t="s">
        <v>142</v>
      </c>
      <c r="B141" s="32">
        <v>8</v>
      </c>
      <c r="C141" s="33" t="s">
        <v>143</v>
      </c>
      <c r="D141" s="32"/>
      <c r="E141" s="33"/>
      <c r="F141" s="32">
        <v>280</v>
      </c>
      <c r="G141" s="33" t="s">
        <v>3</v>
      </c>
      <c r="H141" s="32">
        <f t="shared" si="3"/>
        <v>2240</v>
      </c>
    </row>
    <row r="142" spans="1:8" ht="12" customHeight="1">
      <c r="A142" s="6" t="s">
        <v>149</v>
      </c>
      <c r="B142" s="32">
        <v>4</v>
      </c>
      <c r="C142" s="33" t="s">
        <v>6</v>
      </c>
      <c r="D142" s="32"/>
      <c r="E142" s="33"/>
      <c r="F142" s="32">
        <v>250</v>
      </c>
      <c r="G142" s="33" t="s">
        <v>3</v>
      </c>
      <c r="H142" s="32">
        <f t="shared" si="3"/>
        <v>1000</v>
      </c>
    </row>
    <row r="143" spans="1:8" ht="12" customHeight="1">
      <c r="A143" s="6" t="s">
        <v>151</v>
      </c>
      <c r="B143" s="32">
        <v>15</v>
      </c>
      <c r="C143" s="33" t="s">
        <v>152</v>
      </c>
      <c r="D143" s="32"/>
      <c r="E143" s="33"/>
      <c r="F143" s="32">
        <v>75</v>
      </c>
      <c r="G143" s="33" t="s">
        <v>3</v>
      </c>
      <c r="H143" s="32">
        <f t="shared" si="3"/>
        <v>1125</v>
      </c>
    </row>
    <row r="144" spans="1:8" ht="12" customHeight="1">
      <c r="A144" s="6" t="s">
        <v>153</v>
      </c>
      <c r="B144" s="32">
        <v>2</v>
      </c>
      <c r="C144" s="33" t="s">
        <v>152</v>
      </c>
      <c r="D144" s="32"/>
      <c r="E144" s="33"/>
      <c r="F144" s="32">
        <v>50</v>
      </c>
      <c r="G144" s="33" t="s">
        <v>3</v>
      </c>
      <c r="H144" s="32">
        <f t="shared" si="3"/>
        <v>100</v>
      </c>
    </row>
    <row r="145" spans="1:8" ht="12" customHeight="1">
      <c r="A145" s="6" t="s">
        <v>154</v>
      </c>
      <c r="B145" s="32">
        <v>900</v>
      </c>
      <c r="C145" s="33" t="s">
        <v>6</v>
      </c>
      <c r="D145" s="32"/>
      <c r="E145" s="33"/>
      <c r="F145" s="32">
        <v>1</v>
      </c>
      <c r="G145" s="33" t="s">
        <v>3</v>
      </c>
      <c r="H145" s="32">
        <f t="shared" si="3"/>
        <v>900</v>
      </c>
    </row>
    <row r="146" spans="1:8" ht="12" customHeight="1">
      <c r="A146" s="6" t="s">
        <v>450</v>
      </c>
      <c r="B146" s="32">
        <v>25</v>
      </c>
      <c r="C146" s="33" t="s">
        <v>110</v>
      </c>
      <c r="D146" s="32"/>
      <c r="E146" s="33"/>
      <c r="F146" s="32">
        <v>255</v>
      </c>
      <c r="G146" s="33" t="s">
        <v>3</v>
      </c>
      <c r="H146" s="32">
        <f t="shared" si="3"/>
        <v>6375</v>
      </c>
    </row>
    <row r="147" spans="1:8" ht="12" customHeight="1">
      <c r="A147" s="6" t="s">
        <v>145</v>
      </c>
      <c r="B147" s="32">
        <v>20</v>
      </c>
      <c r="C147" s="33" t="s">
        <v>146</v>
      </c>
      <c r="D147" s="32"/>
      <c r="E147" s="33"/>
      <c r="F147" s="32">
        <v>690</v>
      </c>
      <c r="G147" s="33" t="s">
        <v>3</v>
      </c>
      <c r="H147" s="32">
        <f t="shared" si="3"/>
        <v>13800</v>
      </c>
    </row>
    <row r="148" spans="1:8" ht="12" customHeight="1">
      <c r="A148" s="6" t="s">
        <v>499</v>
      </c>
      <c r="B148" s="32">
        <v>2</v>
      </c>
      <c r="C148" s="33" t="s">
        <v>6</v>
      </c>
      <c r="D148" s="32"/>
      <c r="E148" s="33"/>
      <c r="F148" s="32">
        <v>3800</v>
      </c>
      <c r="G148" s="33" t="s">
        <v>3</v>
      </c>
      <c r="H148" s="32">
        <f t="shared" si="3"/>
        <v>7600</v>
      </c>
    </row>
    <row r="149" spans="1:8" ht="12" customHeight="1">
      <c r="A149" s="6" t="s">
        <v>507</v>
      </c>
      <c r="B149" s="32">
        <v>7</v>
      </c>
      <c r="C149" s="33" t="s">
        <v>110</v>
      </c>
      <c r="D149" s="32"/>
      <c r="E149" s="33"/>
      <c r="F149" s="32">
        <v>250</v>
      </c>
      <c r="G149" s="33" t="s">
        <v>3</v>
      </c>
      <c r="H149" s="32">
        <f t="shared" si="3"/>
        <v>1750</v>
      </c>
    </row>
    <row r="150" spans="1:8" ht="12" customHeight="1">
      <c r="A150" s="6" t="s">
        <v>277</v>
      </c>
      <c r="B150" s="32">
        <v>8</v>
      </c>
      <c r="C150" s="33" t="s">
        <v>6</v>
      </c>
      <c r="D150" s="32"/>
      <c r="E150" s="33"/>
      <c r="F150" s="32">
        <v>20</v>
      </c>
      <c r="G150" s="33" t="s">
        <v>3</v>
      </c>
      <c r="H150" s="32">
        <f t="shared" si="3"/>
        <v>160</v>
      </c>
    </row>
    <row r="151" spans="1:8" ht="12" customHeight="1">
      <c r="A151" s="6" t="s">
        <v>139</v>
      </c>
      <c r="B151" s="32">
        <v>10</v>
      </c>
      <c r="C151" s="33" t="s">
        <v>110</v>
      </c>
      <c r="D151" s="32"/>
      <c r="E151" s="33"/>
      <c r="F151" s="32">
        <v>30</v>
      </c>
      <c r="G151" s="33" t="s">
        <v>3</v>
      </c>
      <c r="H151" s="32">
        <f t="shared" si="3"/>
        <v>300</v>
      </c>
    </row>
    <row r="152" spans="1:8" ht="12" customHeight="1">
      <c r="A152" s="6" t="s">
        <v>246</v>
      </c>
      <c r="B152" s="32">
        <v>10</v>
      </c>
      <c r="C152" s="33" t="s">
        <v>143</v>
      </c>
      <c r="D152" s="32"/>
      <c r="E152" s="33"/>
      <c r="F152" s="32">
        <v>35</v>
      </c>
      <c r="G152" s="33" t="s">
        <v>3</v>
      </c>
      <c r="H152" s="32">
        <f t="shared" si="3"/>
        <v>350</v>
      </c>
    </row>
    <row r="153" spans="1:8" ht="12" customHeight="1">
      <c r="A153" s="6" t="s">
        <v>144</v>
      </c>
      <c r="B153" s="32">
        <v>2</v>
      </c>
      <c r="C153" s="33" t="s">
        <v>110</v>
      </c>
      <c r="D153" s="32"/>
      <c r="E153" s="33"/>
      <c r="F153" s="32">
        <v>80</v>
      </c>
      <c r="G153" s="33" t="s">
        <v>3</v>
      </c>
      <c r="H153" s="32">
        <f t="shared" si="3"/>
        <v>160</v>
      </c>
    </row>
    <row r="154" spans="1:8" ht="12" customHeight="1">
      <c r="A154" s="6" t="s">
        <v>508</v>
      </c>
      <c r="B154" s="32">
        <v>4</v>
      </c>
      <c r="C154" s="33" t="s">
        <v>6</v>
      </c>
      <c r="D154" s="32"/>
      <c r="E154" s="33"/>
      <c r="F154" s="32">
        <v>350</v>
      </c>
      <c r="G154" s="33" t="s">
        <v>3</v>
      </c>
      <c r="H154" s="32">
        <f t="shared" si="3"/>
        <v>1400</v>
      </c>
    </row>
    <row r="155" spans="1:8" ht="12" customHeight="1">
      <c r="A155" s="6" t="s">
        <v>509</v>
      </c>
      <c r="B155" s="32">
        <v>10</v>
      </c>
      <c r="C155" s="33" t="s">
        <v>110</v>
      </c>
      <c r="D155" s="32"/>
      <c r="E155" s="33"/>
      <c r="F155" s="32">
        <v>50</v>
      </c>
      <c r="G155" s="33" t="s">
        <v>3</v>
      </c>
      <c r="H155" s="32">
        <f t="shared" si="3"/>
        <v>500</v>
      </c>
    </row>
    <row r="156" spans="1:8" ht="12" customHeight="1">
      <c r="A156" s="6" t="s">
        <v>510</v>
      </c>
      <c r="B156" s="32">
        <v>6</v>
      </c>
      <c r="C156" s="33" t="s">
        <v>6</v>
      </c>
      <c r="D156" s="32"/>
      <c r="E156" s="33"/>
      <c r="F156" s="32">
        <v>60</v>
      </c>
      <c r="G156" s="33" t="s">
        <v>3</v>
      </c>
      <c r="H156" s="32">
        <f t="shared" si="3"/>
        <v>360</v>
      </c>
    </row>
    <row r="157" spans="1:8" ht="14.25" customHeight="1">
      <c r="A157" s="6" t="s">
        <v>331</v>
      </c>
      <c r="B157" s="32">
        <v>52</v>
      </c>
      <c r="C157" s="33" t="s">
        <v>6</v>
      </c>
      <c r="D157" s="32"/>
      <c r="E157" s="33"/>
      <c r="F157" s="32">
        <v>30</v>
      </c>
      <c r="G157" s="33" t="s">
        <v>3</v>
      </c>
      <c r="H157" s="32">
        <f>B157*F157</f>
        <v>1560</v>
      </c>
    </row>
    <row r="158" spans="1:256" ht="14.25" customHeight="1">
      <c r="A158" s="6" t="s">
        <v>291</v>
      </c>
      <c r="B158" s="32">
        <v>8</v>
      </c>
      <c r="C158" s="33" t="s">
        <v>110</v>
      </c>
      <c r="D158" s="32"/>
      <c r="E158" s="33"/>
      <c r="F158" s="32">
        <v>516</v>
      </c>
      <c r="G158" s="33" t="s">
        <v>3</v>
      </c>
      <c r="H158" s="32">
        <f>B158*F158</f>
        <v>4128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8" ht="12" customHeight="1">
      <c r="A159" s="6" t="s">
        <v>265</v>
      </c>
      <c r="B159" s="32">
        <v>25</v>
      </c>
      <c r="C159" s="33" t="s">
        <v>6</v>
      </c>
      <c r="D159" s="32"/>
      <c r="E159" s="33"/>
      <c r="F159" s="32">
        <v>31</v>
      </c>
      <c r="G159" s="59" t="s">
        <v>3</v>
      </c>
      <c r="H159" s="60">
        <f>B159*F159</f>
        <v>775</v>
      </c>
    </row>
    <row r="160" spans="1:256" s="10" customFormat="1" ht="12" customHeight="1">
      <c r="A160" s="2" t="s">
        <v>31</v>
      </c>
      <c r="B160" s="4"/>
      <c r="C160" s="4"/>
      <c r="D160" s="95"/>
      <c r="E160" s="95"/>
      <c r="F160" s="3"/>
      <c r="G160" s="3"/>
      <c r="H160" s="5">
        <f>SUM(H130:H159)</f>
        <v>69543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8" ht="12" customHeight="1">
      <c r="A161" s="2" t="s">
        <v>761</v>
      </c>
      <c r="B161" s="7"/>
      <c r="C161" s="7"/>
      <c r="D161" s="303"/>
      <c r="E161" s="304"/>
      <c r="F161" s="8"/>
      <c r="G161" s="8"/>
      <c r="H161" s="94">
        <v>60155</v>
      </c>
    </row>
    <row r="162" spans="1:8" ht="12" customHeight="1">
      <c r="A162" s="2"/>
      <c r="B162" s="7"/>
      <c r="C162" s="7"/>
      <c r="D162" s="40"/>
      <c r="E162" s="40"/>
      <c r="F162" s="8"/>
      <c r="G162" s="8"/>
      <c r="H162" s="5"/>
    </row>
    <row r="163" spans="1:8" ht="12" customHeight="1">
      <c r="A163" s="2" t="s">
        <v>259</v>
      </c>
      <c r="B163" s="7"/>
      <c r="C163" s="7"/>
      <c r="D163" s="7"/>
      <c r="E163" s="7"/>
      <c r="F163" s="8"/>
      <c r="G163" s="8"/>
      <c r="H163" s="4">
        <f>H160+H127+H85+H82</f>
        <v>912415</v>
      </c>
    </row>
    <row r="164" spans="1:8" ht="12" customHeight="1">
      <c r="A164" s="2" t="s">
        <v>408</v>
      </c>
      <c r="B164" s="7"/>
      <c r="C164" s="7"/>
      <c r="D164" s="7"/>
      <c r="E164" s="7"/>
      <c r="F164" s="8"/>
      <c r="G164" s="8"/>
      <c r="H164" s="4">
        <v>919000</v>
      </c>
    </row>
    <row r="165" spans="1:8" ht="12" customHeight="1">
      <c r="A165" s="46" t="s">
        <v>86</v>
      </c>
      <c r="B165" s="47"/>
      <c r="C165" s="47"/>
      <c r="D165" s="47"/>
      <c r="E165" s="47"/>
      <c r="F165" s="48"/>
      <c r="G165" s="48"/>
      <c r="H165" s="49">
        <f>H5+H13+H17+H23+H35+H49+H62+H67+H72+H163</f>
        <v>3388215</v>
      </c>
    </row>
    <row r="166" spans="1:8" ht="12" customHeight="1">
      <c r="A166" s="50" t="s">
        <v>87</v>
      </c>
      <c r="B166" s="47"/>
      <c r="C166" s="47"/>
      <c r="D166" s="47"/>
      <c r="E166" s="47"/>
      <c r="F166" s="48"/>
      <c r="G166" s="48"/>
      <c r="H166" s="49">
        <f>H6+H14+H18+H24+H36+H50+H63+H68+H73+H164</f>
        <v>3396000</v>
      </c>
    </row>
    <row r="167" spans="1:8" ht="12.75" customHeight="1">
      <c r="A167" s="21" t="s">
        <v>61</v>
      </c>
      <c r="B167" s="21"/>
      <c r="C167" s="21"/>
      <c r="D167" s="21"/>
      <c r="E167" s="21"/>
      <c r="F167" s="21"/>
      <c r="G167" s="21"/>
      <c r="H167" s="21"/>
    </row>
    <row r="168" spans="1:8" ht="12">
      <c r="A168" s="1" t="s">
        <v>62</v>
      </c>
      <c r="B168" s="1"/>
      <c r="C168" s="1"/>
      <c r="D168" s="1" t="s">
        <v>60</v>
      </c>
      <c r="E168" s="1"/>
      <c r="F168" s="1"/>
      <c r="G168" s="1"/>
      <c r="H168" s="1" t="s">
        <v>756</v>
      </c>
    </row>
    <row r="169" spans="1:6" ht="12.75">
      <c r="A169" s="25"/>
      <c r="B169" s="26"/>
      <c r="C169" s="26"/>
      <c r="D169" s="26"/>
      <c r="E169" s="11"/>
      <c r="F169" s="27"/>
    </row>
    <row r="170" spans="1:6" ht="12.75">
      <c r="A170" s="26"/>
      <c r="B170" s="26"/>
      <c r="C170" s="26"/>
      <c r="D170" s="26"/>
      <c r="E170" s="11"/>
      <c r="F170" s="27"/>
    </row>
    <row r="171" spans="1:6" ht="12.75">
      <c r="A171" s="26"/>
      <c r="B171" s="26"/>
      <c r="C171" s="26"/>
      <c r="D171" s="26"/>
      <c r="E171" s="11"/>
      <c r="F171" s="27"/>
    </row>
    <row r="172" spans="1:6" ht="12.75">
      <c r="A172" s="26"/>
      <c r="B172" s="26"/>
      <c r="C172" s="26"/>
      <c r="D172" s="26"/>
      <c r="E172" s="11"/>
      <c r="F172" s="27"/>
    </row>
    <row r="173" spans="1:6" ht="12.75">
      <c r="A173" s="26"/>
      <c r="B173" s="26"/>
      <c r="C173" s="26"/>
      <c r="D173" s="26"/>
      <c r="E173" s="11"/>
      <c r="F173" s="27"/>
    </row>
    <row r="174" spans="1:6" ht="12.75">
      <c r="A174" s="26"/>
      <c r="B174" s="26"/>
      <c r="C174" s="26"/>
      <c r="D174" s="26"/>
      <c r="E174" s="11"/>
      <c r="F174" s="27"/>
    </row>
    <row r="175" spans="1:6" ht="12.75">
      <c r="A175" s="26"/>
      <c r="B175" s="26"/>
      <c r="C175" s="26"/>
      <c r="D175" s="26"/>
      <c r="E175" s="11"/>
      <c r="F175" s="27"/>
    </row>
    <row r="176" spans="1:6" ht="12.75">
      <c r="A176" s="26"/>
      <c r="B176" s="26"/>
      <c r="C176" s="26"/>
      <c r="D176" s="26"/>
      <c r="E176" s="11"/>
      <c r="F176" s="27"/>
    </row>
    <row r="177" spans="1:6" ht="12.75">
      <c r="A177" s="26"/>
      <c r="B177" s="26"/>
      <c r="C177" s="26"/>
      <c r="D177" s="26"/>
      <c r="E177" s="11"/>
      <c r="F177" s="27"/>
    </row>
    <row r="178" spans="1:6" ht="12.75">
      <c r="A178" s="26"/>
      <c r="B178" s="26"/>
      <c r="C178" s="26"/>
      <c r="D178" s="26"/>
      <c r="E178" s="11"/>
      <c r="F178" s="27"/>
    </row>
    <row r="179" spans="1:6" ht="12.75">
      <c r="A179" s="26"/>
      <c r="B179" s="26"/>
      <c r="C179" s="26"/>
      <c r="D179" s="26"/>
      <c r="E179" s="11"/>
      <c r="F179" s="27"/>
    </row>
    <row r="180" spans="1:6" ht="12.75">
      <c r="A180" s="28"/>
      <c r="B180" s="28"/>
      <c r="C180" s="26"/>
      <c r="D180" s="11"/>
      <c r="E180" s="11"/>
      <c r="F180" s="27"/>
    </row>
    <row r="181" spans="1:6" ht="12.75">
      <c r="A181" s="29"/>
      <c r="B181" s="29"/>
      <c r="C181" s="29"/>
      <c r="D181" s="29"/>
      <c r="E181" s="11"/>
      <c r="F181" s="27"/>
    </row>
    <row r="182" spans="1:6" ht="12">
      <c r="A182" s="30"/>
      <c r="B182" s="11"/>
      <c r="C182" s="11"/>
      <c r="D182" s="11"/>
      <c r="E182" s="11"/>
      <c r="F182" s="27"/>
    </row>
  </sheetData>
  <sheetProtection/>
  <mergeCells count="24">
    <mergeCell ref="A1:H1"/>
    <mergeCell ref="D127:E127"/>
    <mergeCell ref="A74:H74"/>
    <mergeCell ref="A75:H75"/>
    <mergeCell ref="D87:E87"/>
    <mergeCell ref="A88:H88"/>
    <mergeCell ref="A82:G82"/>
    <mergeCell ref="A83:H83"/>
    <mergeCell ref="D161:E161"/>
    <mergeCell ref="A69:H69"/>
    <mergeCell ref="A3:H3"/>
    <mergeCell ref="A7:H7"/>
    <mergeCell ref="A64:H64"/>
    <mergeCell ref="D86:E86"/>
    <mergeCell ref="A15:H15"/>
    <mergeCell ref="A20:H20"/>
    <mergeCell ref="A26:A28"/>
    <mergeCell ref="A29:A31"/>
    <mergeCell ref="A129:H129"/>
    <mergeCell ref="D128:E128"/>
    <mergeCell ref="A2:H2"/>
    <mergeCell ref="A25:H25"/>
    <mergeCell ref="A37:H37"/>
    <mergeCell ref="A51:H51"/>
  </mergeCells>
  <printOptions/>
  <pageMargins left="0.3" right="0.2" top="0.24" bottom="0.2" header="0.22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SheetLayoutView="100" zoomScalePageLayoutView="0" workbookViewId="0" topLeftCell="A11">
      <selection activeCell="A15" sqref="A15:H15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7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8.574218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33" t="s">
        <v>255</v>
      </c>
      <c r="B1" s="333"/>
      <c r="C1" s="333"/>
      <c r="D1" s="333"/>
      <c r="E1" s="333"/>
      <c r="F1" s="333"/>
      <c r="G1" s="333"/>
      <c r="H1" s="333"/>
    </row>
    <row r="2" spans="1:8" ht="14.25" customHeight="1">
      <c r="A2" s="282" t="s">
        <v>588</v>
      </c>
      <c r="B2" s="283"/>
      <c r="C2" s="283"/>
      <c r="D2" s="283"/>
      <c r="E2" s="283"/>
      <c r="F2" s="283"/>
      <c r="G2" s="283"/>
      <c r="H2" s="308"/>
    </row>
    <row r="3" spans="1:8" ht="14.25" customHeight="1">
      <c r="A3" s="282" t="s">
        <v>667</v>
      </c>
      <c r="B3" s="283"/>
      <c r="C3" s="283"/>
      <c r="D3" s="283"/>
      <c r="E3" s="283"/>
      <c r="F3" s="283"/>
      <c r="G3" s="283"/>
      <c r="H3" s="308"/>
    </row>
    <row r="4" spans="1:8" ht="19.5" customHeight="1">
      <c r="A4" s="6" t="s">
        <v>632</v>
      </c>
      <c r="B4" s="68">
        <v>5205</v>
      </c>
      <c r="C4" s="68" t="s">
        <v>3</v>
      </c>
      <c r="D4" s="68">
        <v>1.5</v>
      </c>
      <c r="E4" s="75" t="s">
        <v>796</v>
      </c>
      <c r="F4" s="68">
        <v>12</v>
      </c>
      <c r="G4" s="68" t="s">
        <v>4</v>
      </c>
      <c r="H4" s="68">
        <v>93690</v>
      </c>
    </row>
    <row r="5" spans="1:8" ht="14.25" customHeight="1">
      <c r="A5" s="2" t="s">
        <v>616</v>
      </c>
      <c r="B5" s="67"/>
      <c r="C5" s="67"/>
      <c r="D5" s="67"/>
      <c r="E5" s="67"/>
      <c r="F5" s="67"/>
      <c r="G5" s="67"/>
      <c r="H5" s="84">
        <v>93690</v>
      </c>
    </row>
    <row r="6" spans="1:8" ht="14.25" customHeight="1">
      <c r="A6" s="2" t="s">
        <v>256</v>
      </c>
      <c r="B6" s="67"/>
      <c r="C6" s="67"/>
      <c r="D6" s="67"/>
      <c r="E6" s="67"/>
      <c r="F6" s="67"/>
      <c r="G6" s="67"/>
      <c r="H6" s="84">
        <v>94000</v>
      </c>
    </row>
    <row r="7" spans="1:8" ht="14.25" customHeight="1">
      <c r="A7" s="282" t="s">
        <v>423</v>
      </c>
      <c r="B7" s="283"/>
      <c r="C7" s="283"/>
      <c r="D7" s="283"/>
      <c r="E7" s="283"/>
      <c r="F7" s="283"/>
      <c r="G7" s="283"/>
      <c r="H7" s="308"/>
    </row>
    <row r="8" spans="1:8" ht="14.25" customHeight="1">
      <c r="A8" s="6" t="s">
        <v>674</v>
      </c>
      <c r="B8" s="68">
        <v>200</v>
      </c>
      <c r="C8" s="68" t="s">
        <v>3</v>
      </c>
      <c r="D8" s="68">
        <v>7</v>
      </c>
      <c r="E8" s="68" t="s">
        <v>5</v>
      </c>
      <c r="F8" s="68">
        <v>1</v>
      </c>
      <c r="G8" s="68" t="s">
        <v>2</v>
      </c>
      <c r="H8" s="68">
        <f>B8*D8*F8</f>
        <v>1400</v>
      </c>
    </row>
    <row r="9" spans="1:8" ht="14.25" customHeight="1">
      <c r="A9" s="6" t="s">
        <v>613</v>
      </c>
      <c r="B9" s="68">
        <v>200</v>
      </c>
      <c r="C9" s="68" t="s">
        <v>3</v>
      </c>
      <c r="D9" s="68">
        <v>21</v>
      </c>
      <c r="E9" s="68" t="s">
        <v>5</v>
      </c>
      <c r="F9" s="68">
        <v>1</v>
      </c>
      <c r="G9" s="68" t="s">
        <v>2</v>
      </c>
      <c r="H9" s="68">
        <f>B9*D9*F9</f>
        <v>4200</v>
      </c>
    </row>
    <row r="10" spans="1:8" ht="14.25" customHeight="1">
      <c r="A10" s="6" t="s">
        <v>676</v>
      </c>
      <c r="B10" s="68">
        <v>200</v>
      </c>
      <c r="C10" s="68" t="s">
        <v>3</v>
      </c>
      <c r="D10" s="68">
        <v>3</v>
      </c>
      <c r="E10" s="68" t="s">
        <v>5</v>
      </c>
      <c r="F10" s="68">
        <v>3</v>
      </c>
      <c r="G10" s="68" t="s">
        <v>2</v>
      </c>
      <c r="H10" s="68">
        <f>B10*D10*F10</f>
        <v>1800</v>
      </c>
    </row>
    <row r="11" spans="1:8" ht="14.25" customHeight="1">
      <c r="A11" s="6" t="s">
        <v>677</v>
      </c>
      <c r="B11" s="68">
        <v>200</v>
      </c>
      <c r="C11" s="68" t="s">
        <v>3</v>
      </c>
      <c r="D11" s="68">
        <v>4</v>
      </c>
      <c r="E11" s="68" t="s">
        <v>5</v>
      </c>
      <c r="F11" s="68">
        <v>1</v>
      </c>
      <c r="G11" s="68" t="s">
        <v>2</v>
      </c>
      <c r="H11" s="68">
        <f>B11*D11*F11</f>
        <v>800</v>
      </c>
    </row>
    <row r="12" spans="1:8" ht="14.25" customHeight="1">
      <c r="A12" s="6" t="s">
        <v>675</v>
      </c>
      <c r="B12" s="68">
        <v>200</v>
      </c>
      <c r="C12" s="68" t="s">
        <v>3</v>
      </c>
      <c r="D12" s="68">
        <v>7</v>
      </c>
      <c r="E12" s="68" t="s">
        <v>5</v>
      </c>
      <c r="F12" s="68">
        <v>1</v>
      </c>
      <c r="G12" s="68" t="s">
        <v>2</v>
      </c>
      <c r="H12" s="68">
        <f>B12*D12*F12</f>
        <v>1400</v>
      </c>
    </row>
    <row r="13" spans="1:8" ht="14.25" customHeight="1">
      <c r="A13" s="2" t="s">
        <v>616</v>
      </c>
      <c r="B13" s="67"/>
      <c r="C13" s="67"/>
      <c r="D13" s="67"/>
      <c r="E13" s="67"/>
      <c r="F13" s="67"/>
      <c r="G13" s="67"/>
      <c r="H13" s="84">
        <f>H8+H9+H10+H11+H12</f>
        <v>9600</v>
      </c>
    </row>
    <row r="14" spans="1:8" ht="14.25" customHeight="1">
      <c r="A14" s="2" t="s">
        <v>256</v>
      </c>
      <c r="B14" s="67"/>
      <c r="C14" s="67"/>
      <c r="D14" s="67"/>
      <c r="E14" s="67"/>
      <c r="F14" s="67"/>
      <c r="G14" s="67"/>
      <c r="H14" s="84">
        <v>10000</v>
      </c>
    </row>
    <row r="15" spans="1:8" ht="14.25" customHeight="1">
      <c r="A15" s="282" t="s">
        <v>665</v>
      </c>
      <c r="B15" s="283"/>
      <c r="C15" s="283"/>
      <c r="D15" s="283"/>
      <c r="E15" s="283"/>
      <c r="F15" s="283"/>
      <c r="G15" s="283"/>
      <c r="H15" s="308"/>
    </row>
    <row r="16" spans="1:8" ht="14.25" customHeight="1">
      <c r="A16" s="6" t="s">
        <v>632</v>
      </c>
      <c r="B16" s="67"/>
      <c r="C16" s="67"/>
      <c r="D16" s="67"/>
      <c r="E16" s="67"/>
      <c r="F16" s="67"/>
      <c r="G16" s="67"/>
      <c r="H16" s="68">
        <v>28294</v>
      </c>
    </row>
    <row r="17" spans="1:8" ht="14.25" customHeight="1">
      <c r="A17" s="2" t="s">
        <v>616</v>
      </c>
      <c r="B17" s="67"/>
      <c r="C17" s="67"/>
      <c r="D17" s="67"/>
      <c r="E17" s="67"/>
      <c r="F17" s="67"/>
      <c r="G17" s="67"/>
      <c r="H17" s="84">
        <v>28294</v>
      </c>
    </row>
    <row r="18" spans="1:8" ht="14.25" customHeight="1">
      <c r="A18" s="2" t="s">
        <v>256</v>
      </c>
      <c r="B18" s="67"/>
      <c r="C18" s="67"/>
      <c r="D18" s="67"/>
      <c r="E18" s="67"/>
      <c r="F18" s="67"/>
      <c r="G18" s="67"/>
      <c r="H18" s="84">
        <v>28000</v>
      </c>
    </row>
    <row r="19" spans="1:8" ht="14.25" customHeight="1">
      <c r="A19" s="2" t="s">
        <v>668</v>
      </c>
      <c r="B19" s="67"/>
      <c r="C19" s="67"/>
      <c r="D19" s="67"/>
      <c r="E19" s="67"/>
      <c r="F19" s="67"/>
      <c r="G19" s="67"/>
      <c r="H19" s="84">
        <f>H5+H17</f>
        <v>121984</v>
      </c>
    </row>
    <row r="20" spans="1:8" ht="14.25" customHeight="1">
      <c r="A20" s="282" t="s">
        <v>424</v>
      </c>
      <c r="B20" s="283"/>
      <c r="C20" s="283"/>
      <c r="D20" s="283"/>
      <c r="E20" s="283"/>
      <c r="F20" s="283"/>
      <c r="G20" s="283"/>
      <c r="H20" s="308"/>
    </row>
    <row r="21" spans="1:8" ht="14.25" customHeight="1">
      <c r="A21" s="75" t="s">
        <v>617</v>
      </c>
      <c r="B21" s="68">
        <v>170</v>
      </c>
      <c r="C21" s="68" t="s">
        <v>3</v>
      </c>
      <c r="D21" s="68">
        <v>1</v>
      </c>
      <c r="E21" s="68" t="s">
        <v>5</v>
      </c>
      <c r="F21" s="68"/>
      <c r="G21" s="68"/>
      <c r="H21" s="68">
        <f>B21</f>
        <v>170</v>
      </c>
    </row>
    <row r="22" spans="1:8" ht="14.25" customHeight="1">
      <c r="A22" s="6" t="s">
        <v>620</v>
      </c>
      <c r="B22" s="68">
        <v>170</v>
      </c>
      <c r="C22" s="68" t="s">
        <v>3</v>
      </c>
      <c r="D22" s="68">
        <v>1</v>
      </c>
      <c r="E22" s="68" t="s">
        <v>7</v>
      </c>
      <c r="F22" s="68"/>
      <c r="G22" s="68"/>
      <c r="H22" s="68">
        <f>B22*D22</f>
        <v>170</v>
      </c>
    </row>
    <row r="23" spans="1:8" ht="14.25" customHeight="1">
      <c r="A23" s="2" t="s">
        <v>616</v>
      </c>
      <c r="B23" s="68"/>
      <c r="C23" s="68"/>
      <c r="D23" s="68"/>
      <c r="E23" s="68"/>
      <c r="F23" s="68"/>
      <c r="G23" s="68"/>
      <c r="H23" s="84">
        <f>H21+H22</f>
        <v>340</v>
      </c>
    </row>
    <row r="24" spans="1:8" ht="14.25" customHeight="1">
      <c r="A24" s="2" t="s">
        <v>256</v>
      </c>
      <c r="B24" s="68"/>
      <c r="C24" s="68"/>
      <c r="D24" s="68"/>
      <c r="E24" s="68"/>
      <c r="F24" s="68"/>
      <c r="G24" s="68"/>
      <c r="H24" s="84">
        <v>1000</v>
      </c>
    </row>
    <row r="25" spans="1:8" s="10" customFormat="1" ht="14.25" customHeight="1">
      <c r="A25" s="282" t="s">
        <v>8</v>
      </c>
      <c r="B25" s="283"/>
      <c r="C25" s="283"/>
      <c r="D25" s="283"/>
      <c r="E25" s="283"/>
      <c r="F25" s="283"/>
      <c r="G25" s="283"/>
      <c r="H25" s="308"/>
    </row>
    <row r="26" spans="1:8" s="10" customFormat="1" ht="14.25" customHeight="1">
      <c r="A26" s="285" t="s">
        <v>9</v>
      </c>
      <c r="B26" s="8">
        <v>222.8</v>
      </c>
      <c r="C26" s="8" t="s">
        <v>10</v>
      </c>
      <c r="D26" s="61">
        <v>1450.47</v>
      </c>
      <c r="E26" s="7" t="s">
        <v>3</v>
      </c>
      <c r="F26" s="8"/>
      <c r="G26" s="8"/>
      <c r="H26" s="9">
        <f>B26*D26</f>
        <v>323164.716</v>
      </c>
    </row>
    <row r="27" spans="1:8" s="10" customFormat="1" ht="14.25" customHeight="1">
      <c r="A27" s="286"/>
      <c r="B27" s="8">
        <v>167.3</v>
      </c>
      <c r="C27" s="8" t="s">
        <v>10</v>
      </c>
      <c r="D27" s="61">
        <v>1623.8</v>
      </c>
      <c r="E27" s="7" t="s">
        <v>3</v>
      </c>
      <c r="F27" s="8"/>
      <c r="G27" s="8"/>
      <c r="H27" s="9">
        <f>B27*D27</f>
        <v>271661.74</v>
      </c>
    </row>
    <row r="28" spans="1:8" s="10" customFormat="1" ht="14.25" customHeight="1">
      <c r="A28" s="287"/>
      <c r="B28" s="8">
        <f>B26+B27</f>
        <v>390.1</v>
      </c>
      <c r="C28" s="8" t="s">
        <v>10</v>
      </c>
      <c r="D28" s="61"/>
      <c r="E28" s="7"/>
      <c r="F28" s="8"/>
      <c r="G28" s="8"/>
      <c r="H28" s="106">
        <f>H26+H27</f>
        <v>594826.5</v>
      </c>
    </row>
    <row r="29" spans="1:8" s="10" customFormat="1" ht="14.25" customHeight="1">
      <c r="A29" s="310" t="s">
        <v>693</v>
      </c>
      <c r="B29" s="8">
        <v>297.6</v>
      </c>
      <c r="C29" s="8" t="s">
        <v>12</v>
      </c>
      <c r="D29" s="61">
        <v>17.5</v>
      </c>
      <c r="E29" s="7" t="s">
        <v>3</v>
      </c>
      <c r="F29" s="8"/>
      <c r="G29" s="8"/>
      <c r="H29" s="8">
        <f>B29*D29</f>
        <v>5208</v>
      </c>
    </row>
    <row r="30" spans="1:8" s="10" customFormat="1" ht="14.25" customHeight="1">
      <c r="A30" s="332"/>
      <c r="B30" s="8">
        <v>297.6</v>
      </c>
      <c r="C30" s="8" t="s">
        <v>12</v>
      </c>
      <c r="D30" s="8">
        <v>18.8</v>
      </c>
      <c r="E30" s="7" t="s">
        <v>3</v>
      </c>
      <c r="F30" s="8"/>
      <c r="G30" s="8"/>
      <c r="H30" s="8">
        <f>B30*D30</f>
        <v>5594.88</v>
      </c>
    </row>
    <row r="31" spans="1:8" s="10" customFormat="1" ht="15" customHeight="1">
      <c r="A31" s="311"/>
      <c r="B31" s="3">
        <f>B29+B30</f>
        <v>595.2</v>
      </c>
      <c r="C31" s="8"/>
      <c r="D31" s="8"/>
      <c r="E31" s="7"/>
      <c r="F31" s="8"/>
      <c r="G31" s="8"/>
      <c r="H31" s="4">
        <f>H29+H30</f>
        <v>10803</v>
      </c>
    </row>
    <row r="32" spans="1:8" s="10" customFormat="1" ht="24" customHeight="1">
      <c r="A32" s="6" t="s">
        <v>56</v>
      </c>
      <c r="B32" s="8">
        <v>290</v>
      </c>
      <c r="C32" s="8" t="s">
        <v>12</v>
      </c>
      <c r="D32" s="8">
        <v>30.25</v>
      </c>
      <c r="E32" s="7" t="s">
        <v>3</v>
      </c>
      <c r="F32" s="8"/>
      <c r="G32" s="8"/>
      <c r="H32" s="9">
        <f>B32*D32</f>
        <v>8772.5</v>
      </c>
    </row>
    <row r="33" spans="1:8" s="10" customFormat="1" ht="14.25" customHeight="1">
      <c r="A33" s="6" t="s">
        <v>13</v>
      </c>
      <c r="B33" s="7">
        <v>19343</v>
      </c>
      <c r="C33" s="8" t="s">
        <v>14</v>
      </c>
      <c r="D33" s="8">
        <v>6.4</v>
      </c>
      <c r="E33" s="7" t="s">
        <v>3</v>
      </c>
      <c r="F33" s="8"/>
      <c r="G33" s="8"/>
      <c r="H33" s="9">
        <f>B33*D33</f>
        <v>123795.2</v>
      </c>
    </row>
    <row r="34" spans="1:8" s="10" customFormat="1" ht="14.25" customHeight="1">
      <c r="A34" s="6" t="s">
        <v>15</v>
      </c>
      <c r="B34" s="7">
        <v>10</v>
      </c>
      <c r="C34" s="8" t="s">
        <v>48</v>
      </c>
      <c r="D34" s="8">
        <v>976.35</v>
      </c>
      <c r="E34" s="7" t="s">
        <v>3</v>
      </c>
      <c r="F34" s="8"/>
      <c r="G34" s="8"/>
      <c r="H34" s="9">
        <f>B34*D34</f>
        <v>9763.5</v>
      </c>
    </row>
    <row r="35" spans="1:8" s="10" customFormat="1" ht="14.25" customHeight="1">
      <c r="A35" s="2" t="s">
        <v>0</v>
      </c>
      <c r="B35" s="3"/>
      <c r="C35" s="3"/>
      <c r="D35" s="4"/>
      <c r="E35" s="4"/>
      <c r="F35" s="3"/>
      <c r="G35" s="3"/>
      <c r="H35" s="4">
        <f>H28+H31+H32+H33+H34</f>
        <v>747961</v>
      </c>
    </row>
    <row r="36" spans="1:8" s="10" customFormat="1" ht="14.25" customHeight="1">
      <c r="A36" s="2" t="s">
        <v>256</v>
      </c>
      <c r="B36" s="3"/>
      <c r="C36" s="3"/>
      <c r="D36" s="4"/>
      <c r="E36" s="4"/>
      <c r="F36" s="3"/>
      <c r="G36" s="3"/>
      <c r="H36" s="4">
        <v>748000</v>
      </c>
    </row>
    <row r="37" spans="1:8" s="10" customFormat="1" ht="14.25" customHeight="1">
      <c r="A37" s="282" t="s">
        <v>58</v>
      </c>
      <c r="B37" s="284"/>
      <c r="C37" s="284"/>
      <c r="D37" s="284"/>
      <c r="E37" s="284"/>
      <c r="F37" s="284"/>
      <c r="G37" s="284"/>
      <c r="H37" s="309"/>
    </row>
    <row r="38" spans="1:8" s="10" customFormat="1" ht="14.25" customHeight="1">
      <c r="A38" s="9" t="s">
        <v>16</v>
      </c>
      <c r="B38" s="12">
        <v>1196</v>
      </c>
      <c r="C38" s="12" t="s">
        <v>17</v>
      </c>
      <c r="D38" s="12">
        <v>0.7873</v>
      </c>
      <c r="E38" s="12" t="s">
        <v>3</v>
      </c>
      <c r="F38" s="12">
        <v>12</v>
      </c>
      <c r="G38" s="12" t="s">
        <v>4</v>
      </c>
      <c r="H38" s="13">
        <f>B38*D38*F38</f>
        <v>11299</v>
      </c>
    </row>
    <row r="39" spans="1:8" s="10" customFormat="1" ht="14.25" customHeight="1">
      <c r="A39" s="9" t="s">
        <v>18</v>
      </c>
      <c r="B39" s="5"/>
      <c r="C39" s="5"/>
      <c r="D39" s="12">
        <v>1570</v>
      </c>
      <c r="E39" s="12" t="s">
        <v>3</v>
      </c>
      <c r="F39" s="12">
        <v>12</v>
      </c>
      <c r="G39" s="12" t="s">
        <v>4</v>
      </c>
      <c r="H39" s="13">
        <f aca="true" t="shared" si="0" ref="H39:H47">D39*F39</f>
        <v>18840</v>
      </c>
    </row>
    <row r="40" spans="1:8" s="10" customFormat="1" ht="14.25" customHeight="1">
      <c r="A40" s="9" t="s">
        <v>34</v>
      </c>
      <c r="B40" s="5"/>
      <c r="C40" s="5"/>
      <c r="D40" s="24">
        <v>594.05</v>
      </c>
      <c r="E40" s="12" t="s">
        <v>3</v>
      </c>
      <c r="F40" s="12">
        <v>2</v>
      </c>
      <c r="G40" s="12" t="s">
        <v>7</v>
      </c>
      <c r="H40" s="13">
        <f t="shared" si="0"/>
        <v>1188</v>
      </c>
    </row>
    <row r="41" spans="1:8" s="10" customFormat="1" ht="14.25" customHeight="1">
      <c r="A41" s="9" t="s">
        <v>646</v>
      </c>
      <c r="B41" s="5"/>
      <c r="C41" s="5"/>
      <c r="D41" s="24">
        <v>1200</v>
      </c>
      <c r="E41" s="12" t="s">
        <v>3</v>
      </c>
      <c r="F41" s="12">
        <v>12</v>
      </c>
      <c r="G41" s="12" t="s">
        <v>4</v>
      </c>
      <c r="H41" s="13">
        <f t="shared" si="0"/>
        <v>14400</v>
      </c>
    </row>
    <row r="42" spans="1:8" s="10" customFormat="1" ht="22.5" customHeight="1">
      <c r="A42" s="6" t="s">
        <v>642</v>
      </c>
      <c r="B42" s="12"/>
      <c r="C42" s="12"/>
      <c r="D42" s="12">
        <v>3400</v>
      </c>
      <c r="E42" s="12" t="s">
        <v>3</v>
      </c>
      <c r="F42" s="12">
        <v>12</v>
      </c>
      <c r="G42" s="12" t="s">
        <v>4</v>
      </c>
      <c r="H42" s="13">
        <f t="shared" si="0"/>
        <v>40800</v>
      </c>
    </row>
    <row r="43" spans="1:8" s="10" customFormat="1" ht="14.25" customHeight="1">
      <c r="A43" s="6" t="s">
        <v>33</v>
      </c>
      <c r="B43" s="181" t="s">
        <v>769</v>
      </c>
      <c r="C43" s="12"/>
      <c r="D43" s="12">
        <v>30000</v>
      </c>
      <c r="E43" s="12" t="s">
        <v>3</v>
      </c>
      <c r="F43" s="126" t="s">
        <v>790</v>
      </c>
      <c r="G43" s="12"/>
      <c r="H43" s="13">
        <f>D43+20000</f>
        <v>50000</v>
      </c>
    </row>
    <row r="44" spans="1:8" s="10" customFormat="1" ht="14.25" customHeight="1">
      <c r="A44" s="6" t="s">
        <v>71</v>
      </c>
      <c r="B44" s="12"/>
      <c r="C44" s="12"/>
      <c r="D44" s="12">
        <v>10000</v>
      </c>
      <c r="E44" s="39" t="s">
        <v>3</v>
      </c>
      <c r="F44" s="12"/>
      <c r="G44" s="12"/>
      <c r="H44" s="13">
        <f>D44</f>
        <v>10000</v>
      </c>
    </row>
    <row r="45" spans="1:8" s="10" customFormat="1" ht="14.25" customHeight="1">
      <c r="A45" s="6" t="s">
        <v>52</v>
      </c>
      <c r="B45" s="12"/>
      <c r="C45" s="12"/>
      <c r="D45" s="12">
        <v>33000</v>
      </c>
      <c r="E45" s="39" t="s">
        <v>3</v>
      </c>
      <c r="F45" s="12"/>
      <c r="G45" s="12"/>
      <c r="H45" s="13">
        <f>D45</f>
        <v>33000</v>
      </c>
    </row>
    <row r="46" spans="1:8" s="10" customFormat="1" ht="14.25" customHeight="1">
      <c r="A46" s="6" t="s">
        <v>68</v>
      </c>
      <c r="B46" s="12"/>
      <c r="C46" s="12"/>
      <c r="D46" s="12">
        <v>30000</v>
      </c>
      <c r="E46" s="39" t="s">
        <v>3</v>
      </c>
      <c r="F46" s="12"/>
      <c r="G46" s="12"/>
      <c r="H46" s="13">
        <f>D46</f>
        <v>30000</v>
      </c>
    </row>
    <row r="47" spans="1:8" s="10" customFormat="1" ht="28.5" customHeight="1">
      <c r="A47" s="6" t="s">
        <v>558</v>
      </c>
      <c r="B47" s="12"/>
      <c r="C47" s="12"/>
      <c r="D47" s="12">
        <v>1500</v>
      </c>
      <c r="E47" s="12" t="s">
        <v>3</v>
      </c>
      <c r="F47" s="12">
        <v>12</v>
      </c>
      <c r="G47" s="12" t="s">
        <v>4</v>
      </c>
      <c r="H47" s="13">
        <f t="shared" si="0"/>
        <v>18000</v>
      </c>
    </row>
    <row r="48" spans="1:8" s="10" customFormat="1" ht="14.25" customHeight="1">
      <c r="A48" s="2" t="s">
        <v>0</v>
      </c>
      <c r="B48" s="3"/>
      <c r="C48" s="3"/>
      <c r="D48" s="4"/>
      <c r="E48" s="4"/>
      <c r="F48" s="3"/>
      <c r="G48" s="3"/>
      <c r="H48" s="4">
        <f>SUM(H38:H47)</f>
        <v>227527</v>
      </c>
    </row>
    <row r="49" spans="1:8" s="10" customFormat="1" ht="14.25" customHeight="1">
      <c r="A49" s="2" t="s">
        <v>256</v>
      </c>
      <c r="B49" s="3"/>
      <c r="C49" s="3"/>
      <c r="D49" s="4"/>
      <c r="E49" s="4"/>
      <c r="F49" s="3"/>
      <c r="G49" s="3"/>
      <c r="H49" s="4">
        <f>208000+20000</f>
        <v>228000</v>
      </c>
    </row>
    <row r="50" spans="1:8" s="10" customFormat="1" ht="14.25" customHeight="1">
      <c r="A50" s="282" t="s">
        <v>59</v>
      </c>
      <c r="B50" s="298"/>
      <c r="C50" s="298"/>
      <c r="D50" s="298"/>
      <c r="E50" s="298"/>
      <c r="F50" s="298"/>
      <c r="G50" s="298"/>
      <c r="H50" s="312"/>
    </row>
    <row r="51" spans="1:8" s="10" customFormat="1" ht="25.5" customHeight="1">
      <c r="A51" s="6" t="s">
        <v>36</v>
      </c>
      <c r="B51" s="7">
        <v>22</v>
      </c>
      <c r="C51" s="7" t="s">
        <v>2</v>
      </c>
      <c r="D51" s="9">
        <v>100</v>
      </c>
      <c r="E51" s="9" t="s">
        <v>63</v>
      </c>
      <c r="F51" s="7"/>
      <c r="G51" s="7"/>
      <c r="H51" s="9">
        <f>B51*D51</f>
        <v>2200</v>
      </c>
    </row>
    <row r="52" spans="1:8" s="10" customFormat="1" ht="14.25" customHeight="1">
      <c r="A52" s="6" t="s">
        <v>35</v>
      </c>
      <c r="B52" s="7">
        <v>2</v>
      </c>
      <c r="C52" s="7" t="s">
        <v>2</v>
      </c>
      <c r="D52" s="7">
        <v>350</v>
      </c>
      <c r="E52" s="8" t="s">
        <v>3</v>
      </c>
      <c r="F52" s="8"/>
      <c r="G52" s="8"/>
      <c r="H52" s="9">
        <f>B52*D52</f>
        <v>700</v>
      </c>
    </row>
    <row r="53" spans="1:8" s="10" customFormat="1" ht="27" customHeight="1">
      <c r="A53" s="6" t="s">
        <v>73</v>
      </c>
      <c r="B53" s="7"/>
      <c r="C53" s="7"/>
      <c r="D53" s="7"/>
      <c r="E53" s="8"/>
      <c r="F53" s="8"/>
      <c r="G53" s="8"/>
      <c r="H53" s="9">
        <v>11000</v>
      </c>
    </row>
    <row r="54" spans="1:8" s="10" customFormat="1" ht="14.25" customHeight="1">
      <c r="A54" s="6" t="s">
        <v>625</v>
      </c>
      <c r="B54" s="7">
        <v>1</v>
      </c>
      <c r="C54" s="7" t="s">
        <v>2</v>
      </c>
      <c r="D54" s="7">
        <v>1000</v>
      </c>
      <c r="E54" s="8" t="s">
        <v>3</v>
      </c>
      <c r="F54" s="8"/>
      <c r="G54" s="8"/>
      <c r="H54" s="9">
        <f aca="true" t="shared" si="1" ref="H54:H59">B54*D54</f>
        <v>1000</v>
      </c>
    </row>
    <row r="55" spans="1:8" s="10" customFormat="1" ht="26.25" customHeight="1">
      <c r="A55" s="6" t="s">
        <v>827</v>
      </c>
      <c r="B55" s="7">
        <v>1</v>
      </c>
      <c r="C55" s="8" t="s">
        <v>2</v>
      </c>
      <c r="D55" s="7">
        <v>500</v>
      </c>
      <c r="E55" s="8" t="s">
        <v>3</v>
      </c>
      <c r="F55" s="8"/>
      <c r="G55" s="8"/>
      <c r="H55" s="9">
        <f t="shared" si="1"/>
        <v>500</v>
      </c>
    </row>
    <row r="56" spans="1:8" s="10" customFormat="1" ht="24.75" customHeight="1">
      <c r="A56" s="6" t="s">
        <v>628</v>
      </c>
      <c r="B56" s="7">
        <v>3</v>
      </c>
      <c r="C56" s="8" t="s">
        <v>2</v>
      </c>
      <c r="D56" s="7">
        <v>1000</v>
      </c>
      <c r="E56" s="8" t="s">
        <v>3</v>
      </c>
      <c r="F56" s="8"/>
      <c r="G56" s="8"/>
      <c r="H56" s="9">
        <f t="shared" si="1"/>
        <v>3000</v>
      </c>
    </row>
    <row r="57" spans="1:8" s="10" customFormat="1" ht="24.75" customHeight="1">
      <c r="A57" s="6" t="s">
        <v>720</v>
      </c>
      <c r="B57" s="7">
        <v>1</v>
      </c>
      <c r="C57" s="8" t="s">
        <v>2</v>
      </c>
      <c r="D57" s="7">
        <v>2700</v>
      </c>
      <c r="E57" s="8" t="s">
        <v>3</v>
      </c>
      <c r="F57" s="8"/>
      <c r="G57" s="8"/>
      <c r="H57" s="9">
        <f t="shared" si="1"/>
        <v>2700</v>
      </c>
    </row>
    <row r="58" spans="1:8" s="10" customFormat="1" ht="14.25" customHeight="1">
      <c r="A58" s="6" t="s">
        <v>627</v>
      </c>
      <c r="B58" s="7">
        <v>1</v>
      </c>
      <c r="C58" s="8" t="s">
        <v>2</v>
      </c>
      <c r="D58" s="7">
        <v>1000</v>
      </c>
      <c r="E58" s="8" t="s">
        <v>3</v>
      </c>
      <c r="F58" s="8"/>
      <c r="G58" s="8"/>
      <c r="H58" s="9">
        <f t="shared" si="1"/>
        <v>1000</v>
      </c>
    </row>
    <row r="59" spans="1:8" s="10" customFormat="1" ht="22.5" customHeight="1">
      <c r="A59" s="6" t="s">
        <v>718</v>
      </c>
      <c r="B59" s="7">
        <v>1</v>
      </c>
      <c r="C59" s="8" t="s">
        <v>2</v>
      </c>
      <c r="D59" s="8">
        <v>3350.16</v>
      </c>
      <c r="E59" s="8" t="s">
        <v>3</v>
      </c>
      <c r="F59" s="8"/>
      <c r="G59" s="8"/>
      <c r="H59" s="9">
        <f t="shared" si="1"/>
        <v>3350.16</v>
      </c>
    </row>
    <row r="60" spans="1:8" ht="14.25" customHeight="1">
      <c r="A60" s="2" t="s">
        <v>0</v>
      </c>
      <c r="B60" s="3"/>
      <c r="C60" s="3"/>
      <c r="D60" s="4"/>
      <c r="E60" s="4"/>
      <c r="F60" s="3"/>
      <c r="G60" s="3"/>
      <c r="H60" s="4">
        <f>SUM(H51:H59)</f>
        <v>25450</v>
      </c>
    </row>
    <row r="61" spans="1:8" ht="14.25" customHeight="1">
      <c r="A61" s="2" t="s">
        <v>256</v>
      </c>
      <c r="B61" s="3"/>
      <c r="C61" s="3"/>
      <c r="D61" s="4"/>
      <c r="E61" s="4"/>
      <c r="F61" s="3"/>
      <c r="G61" s="3"/>
      <c r="H61" s="4">
        <v>25000</v>
      </c>
    </row>
    <row r="62" spans="1:8" s="10" customFormat="1" ht="14.25" customHeight="1">
      <c r="A62" s="282" t="s">
        <v>19</v>
      </c>
      <c r="B62" s="283"/>
      <c r="C62" s="283"/>
      <c r="D62" s="283"/>
      <c r="E62" s="283"/>
      <c r="F62" s="283"/>
      <c r="G62" s="283"/>
      <c r="H62" s="283"/>
    </row>
    <row r="63" spans="1:8" s="10" customFormat="1" ht="14.25" customHeight="1">
      <c r="A63" s="6" t="s">
        <v>37</v>
      </c>
      <c r="B63" s="7">
        <v>7</v>
      </c>
      <c r="C63" s="7" t="s">
        <v>2</v>
      </c>
      <c r="D63" s="7"/>
      <c r="E63" s="7"/>
      <c r="F63" s="8">
        <v>736</v>
      </c>
      <c r="G63" s="8" t="s">
        <v>3</v>
      </c>
      <c r="H63" s="9">
        <f>B63*F63</f>
        <v>5152</v>
      </c>
    </row>
    <row r="64" spans="1:8" ht="25.5" customHeight="1">
      <c r="A64" s="6" t="s">
        <v>257</v>
      </c>
      <c r="B64" s="8">
        <v>4</v>
      </c>
      <c r="C64" s="7" t="s">
        <v>20</v>
      </c>
      <c r="D64" s="7"/>
      <c r="E64" s="7"/>
      <c r="F64" s="8">
        <v>290</v>
      </c>
      <c r="G64" s="8" t="s">
        <v>3</v>
      </c>
      <c r="H64" s="7">
        <f>B64*F64</f>
        <v>1160</v>
      </c>
    </row>
    <row r="65" spans="1:8" ht="14.25" customHeight="1">
      <c r="A65" s="2" t="s">
        <v>0</v>
      </c>
      <c r="B65" s="4"/>
      <c r="C65" s="4"/>
      <c r="D65" s="4"/>
      <c r="E65" s="4"/>
      <c r="F65" s="3"/>
      <c r="G65" s="3"/>
      <c r="H65" s="4">
        <f>SUM(H63:H64)</f>
        <v>6312</v>
      </c>
    </row>
    <row r="66" spans="1:8" ht="14.25" customHeight="1">
      <c r="A66" s="2" t="s">
        <v>256</v>
      </c>
      <c r="B66" s="4"/>
      <c r="C66" s="4"/>
      <c r="D66" s="4"/>
      <c r="E66" s="4"/>
      <c r="F66" s="3"/>
      <c r="G66" s="3"/>
      <c r="H66" s="4">
        <v>6000</v>
      </c>
    </row>
    <row r="67" spans="1:8" ht="14.25" customHeight="1">
      <c r="A67" s="300" t="s">
        <v>21</v>
      </c>
      <c r="B67" s="300"/>
      <c r="C67" s="300"/>
      <c r="D67" s="300"/>
      <c r="E67" s="300"/>
      <c r="F67" s="300"/>
      <c r="G67" s="300"/>
      <c r="H67" s="300"/>
    </row>
    <row r="68" spans="1:8" ht="14.25" customHeight="1">
      <c r="A68" s="297" t="s">
        <v>22</v>
      </c>
      <c r="B68" s="306"/>
      <c r="C68" s="306"/>
      <c r="D68" s="306"/>
      <c r="E68" s="306"/>
      <c r="F68" s="306"/>
      <c r="G68" s="306"/>
      <c r="H68" s="313"/>
    </row>
    <row r="69" spans="1:8" ht="14.25" customHeight="1">
      <c r="A69" s="2" t="s">
        <v>38</v>
      </c>
      <c r="B69" s="7"/>
      <c r="C69" s="7"/>
      <c r="D69" s="15"/>
      <c r="E69" s="12"/>
      <c r="F69" s="16"/>
      <c r="G69" s="8"/>
      <c r="H69" s="9"/>
    </row>
    <row r="70" spans="1:8" ht="14.25" customHeight="1">
      <c r="A70" s="6" t="s">
        <v>75</v>
      </c>
      <c r="B70" s="7">
        <v>84</v>
      </c>
      <c r="C70" s="7" t="s">
        <v>2</v>
      </c>
      <c r="D70" s="15">
        <v>153</v>
      </c>
      <c r="E70" s="12" t="s">
        <v>77</v>
      </c>
      <c r="F70" s="16"/>
      <c r="G70" s="8">
        <v>5.45</v>
      </c>
      <c r="H70" s="7">
        <f>B70*D70*G70</f>
        <v>70043</v>
      </c>
    </row>
    <row r="71" spans="1:8" ht="14.25" customHeight="1">
      <c r="A71" s="17" t="s">
        <v>78</v>
      </c>
      <c r="B71" s="7">
        <v>19</v>
      </c>
      <c r="C71" s="7" t="s">
        <v>2</v>
      </c>
      <c r="D71" s="15">
        <v>153</v>
      </c>
      <c r="E71" s="12" t="s">
        <v>23</v>
      </c>
      <c r="F71" s="16">
        <v>17</v>
      </c>
      <c r="G71" s="8" t="s">
        <v>3</v>
      </c>
      <c r="H71" s="9">
        <f>B71*D71*F71</f>
        <v>49419</v>
      </c>
    </row>
    <row r="72" spans="1:8" ht="14.25" customHeight="1">
      <c r="A72" s="17" t="s">
        <v>741</v>
      </c>
      <c r="B72" s="7">
        <v>7</v>
      </c>
      <c r="C72" s="7" t="s">
        <v>2</v>
      </c>
      <c r="D72" s="15">
        <v>68</v>
      </c>
      <c r="E72" s="12" t="s">
        <v>23</v>
      </c>
      <c r="F72" s="16">
        <v>17</v>
      </c>
      <c r="G72" s="8" t="s">
        <v>3</v>
      </c>
      <c r="H72" s="9">
        <f>B72*D72*F72</f>
        <v>8092</v>
      </c>
    </row>
    <row r="73" spans="1:8" ht="14.25" customHeight="1">
      <c r="A73" s="17" t="s">
        <v>39</v>
      </c>
      <c r="B73" s="7">
        <v>4</v>
      </c>
      <c r="C73" s="7" t="s">
        <v>2</v>
      </c>
      <c r="D73" s="15">
        <v>187</v>
      </c>
      <c r="E73" s="12" t="s">
        <v>23</v>
      </c>
      <c r="F73" s="16">
        <v>7.1</v>
      </c>
      <c r="G73" s="8" t="s">
        <v>3</v>
      </c>
      <c r="H73" s="7">
        <f>B73*D73*F73</f>
        <v>5311</v>
      </c>
    </row>
    <row r="74" spans="1:8" ht="14.25" customHeight="1">
      <c r="A74" s="294" t="s">
        <v>41</v>
      </c>
      <c r="B74" s="295"/>
      <c r="C74" s="295"/>
      <c r="D74" s="295"/>
      <c r="E74" s="295"/>
      <c r="F74" s="295"/>
      <c r="G74" s="296"/>
      <c r="H74" s="4">
        <f>SUM(H70:H73)</f>
        <v>132865</v>
      </c>
    </row>
    <row r="75" spans="1:8" ht="14.25" customHeight="1">
      <c r="A75" s="297" t="s">
        <v>43</v>
      </c>
      <c r="B75" s="298"/>
      <c r="C75" s="298"/>
      <c r="D75" s="298"/>
      <c r="E75" s="298"/>
      <c r="F75" s="298"/>
      <c r="G75" s="298"/>
      <c r="H75" s="312"/>
    </row>
    <row r="76" spans="1:8" ht="14.25" customHeight="1">
      <c r="A76" s="1" t="s">
        <v>45</v>
      </c>
      <c r="B76" s="32">
        <v>84</v>
      </c>
      <c r="C76" s="33" t="s">
        <v>2</v>
      </c>
      <c r="D76" s="32">
        <v>0.07</v>
      </c>
      <c r="E76" s="33" t="s">
        <v>44</v>
      </c>
      <c r="F76" s="32">
        <v>120</v>
      </c>
      <c r="G76" s="8" t="s">
        <v>5</v>
      </c>
      <c r="H76" s="8">
        <f>B76*D76*F76</f>
        <v>705.6</v>
      </c>
    </row>
    <row r="77" spans="1:8" ht="14.25" customHeight="1">
      <c r="A77" s="2" t="s">
        <v>50</v>
      </c>
      <c r="B77" s="34">
        <f>H76</f>
        <v>705.6</v>
      </c>
      <c r="C77" s="33" t="s">
        <v>44</v>
      </c>
      <c r="D77" s="34">
        <v>2.5</v>
      </c>
      <c r="E77" s="33" t="s">
        <v>44</v>
      </c>
      <c r="F77" s="34">
        <v>4.5</v>
      </c>
      <c r="G77" s="8" t="s">
        <v>3</v>
      </c>
      <c r="H77" s="3">
        <f>B77/D77*F77</f>
        <v>1270.08</v>
      </c>
    </row>
    <row r="78" spans="1:8" ht="14.25" customHeight="1">
      <c r="A78" s="14"/>
      <c r="B78" s="31"/>
      <c r="C78" s="31"/>
      <c r="D78" s="306"/>
      <c r="E78" s="306"/>
      <c r="F78" s="31"/>
      <c r="G78" s="31"/>
      <c r="H78" s="18"/>
    </row>
    <row r="79" spans="1:8" ht="14.25" customHeight="1">
      <c r="A79" s="297" t="s">
        <v>30</v>
      </c>
      <c r="B79" s="298"/>
      <c r="C79" s="298"/>
      <c r="D79" s="298"/>
      <c r="E79" s="298"/>
      <c r="F79" s="298"/>
      <c r="G79" s="298"/>
      <c r="H79" s="312"/>
    </row>
    <row r="80" spans="1:8" ht="22.5" customHeight="1">
      <c r="A80" s="6" t="s">
        <v>392</v>
      </c>
      <c r="B80" s="32">
        <v>1</v>
      </c>
      <c r="C80" s="33" t="s">
        <v>6</v>
      </c>
      <c r="D80" s="32"/>
      <c r="E80" s="33"/>
      <c r="F80" s="32">
        <v>137.5</v>
      </c>
      <c r="G80" s="33" t="s">
        <v>3</v>
      </c>
      <c r="H80" s="32">
        <f>B80*F80</f>
        <v>137.5</v>
      </c>
    </row>
    <row r="81" spans="1:8" ht="14.25" customHeight="1">
      <c r="A81" s="6" t="s">
        <v>393</v>
      </c>
      <c r="B81" s="32">
        <v>5</v>
      </c>
      <c r="C81" s="33" t="s">
        <v>6</v>
      </c>
      <c r="D81" s="32"/>
      <c r="E81" s="33"/>
      <c r="F81" s="32">
        <v>39</v>
      </c>
      <c r="G81" s="33" t="s">
        <v>3</v>
      </c>
      <c r="H81" s="32">
        <f aca="true" t="shared" si="2" ref="H81:H109">B81*F81</f>
        <v>195</v>
      </c>
    </row>
    <row r="82" spans="1:8" ht="14.25" customHeight="1">
      <c r="A82" s="6" t="s">
        <v>394</v>
      </c>
      <c r="B82" s="32">
        <v>3</v>
      </c>
      <c r="C82" s="33" t="s">
        <v>6</v>
      </c>
      <c r="D82" s="32"/>
      <c r="E82" s="33"/>
      <c r="F82" s="32">
        <v>20.5</v>
      </c>
      <c r="G82" s="33" t="s">
        <v>3</v>
      </c>
      <c r="H82" s="32">
        <f t="shared" si="2"/>
        <v>61.5</v>
      </c>
    </row>
    <row r="83" spans="1:8" ht="14.25" customHeight="1">
      <c r="A83" s="6" t="s">
        <v>395</v>
      </c>
      <c r="B83" s="32">
        <v>24</v>
      </c>
      <c r="C83" s="33" t="s">
        <v>6</v>
      </c>
      <c r="D83" s="32"/>
      <c r="E83" s="33"/>
      <c r="F83" s="32">
        <v>26</v>
      </c>
      <c r="G83" s="33" t="s">
        <v>3</v>
      </c>
      <c r="H83" s="32">
        <f t="shared" si="2"/>
        <v>624</v>
      </c>
    </row>
    <row r="84" spans="1:8" ht="14.25" customHeight="1">
      <c r="A84" s="6" t="s">
        <v>300</v>
      </c>
      <c r="B84" s="32">
        <v>10</v>
      </c>
      <c r="C84" s="33" t="s">
        <v>6</v>
      </c>
      <c r="D84" s="32"/>
      <c r="E84" s="33"/>
      <c r="F84" s="32">
        <v>17.5</v>
      </c>
      <c r="G84" s="33" t="s">
        <v>3</v>
      </c>
      <c r="H84" s="32">
        <f t="shared" si="2"/>
        <v>175</v>
      </c>
    </row>
    <row r="85" spans="1:8" ht="14.25" customHeight="1">
      <c r="A85" s="6" t="s">
        <v>317</v>
      </c>
      <c r="B85" s="32">
        <v>3</v>
      </c>
      <c r="C85" s="33" t="s">
        <v>6</v>
      </c>
      <c r="D85" s="32"/>
      <c r="E85" s="33"/>
      <c r="F85" s="32">
        <v>65</v>
      </c>
      <c r="G85" s="33" t="s">
        <v>3</v>
      </c>
      <c r="H85" s="32">
        <f t="shared" si="2"/>
        <v>195</v>
      </c>
    </row>
    <row r="86" spans="1:8" ht="14.25" customHeight="1">
      <c r="A86" s="6" t="s">
        <v>107</v>
      </c>
      <c r="B86" s="32">
        <v>1</v>
      </c>
      <c r="C86" s="33" t="s">
        <v>6</v>
      </c>
      <c r="D86" s="32"/>
      <c r="E86" s="33"/>
      <c r="F86" s="32">
        <v>427.5</v>
      </c>
      <c r="G86" s="33" t="s">
        <v>3</v>
      </c>
      <c r="H86" s="32">
        <f t="shared" si="2"/>
        <v>427.5</v>
      </c>
    </row>
    <row r="87" spans="1:8" ht="14.25" customHeight="1">
      <c r="A87" s="6" t="s">
        <v>396</v>
      </c>
      <c r="B87" s="32">
        <v>3</v>
      </c>
      <c r="C87" s="33" t="s">
        <v>6</v>
      </c>
      <c r="D87" s="32"/>
      <c r="E87" s="33"/>
      <c r="F87" s="32">
        <v>16</v>
      </c>
      <c r="G87" s="33" t="s">
        <v>3</v>
      </c>
      <c r="H87" s="32">
        <f t="shared" si="2"/>
        <v>48</v>
      </c>
    </row>
    <row r="88" spans="1:8" ht="14.25" customHeight="1">
      <c r="A88" s="6" t="s">
        <v>397</v>
      </c>
      <c r="B88" s="32">
        <v>40</v>
      </c>
      <c r="C88" s="33" t="s">
        <v>6</v>
      </c>
      <c r="D88" s="32"/>
      <c r="E88" s="33"/>
      <c r="F88" s="32">
        <v>37</v>
      </c>
      <c r="G88" s="33" t="s">
        <v>3</v>
      </c>
      <c r="H88" s="32">
        <f t="shared" si="2"/>
        <v>1480</v>
      </c>
    </row>
    <row r="89" spans="1:8" ht="14.25" customHeight="1">
      <c r="A89" s="6" t="s">
        <v>166</v>
      </c>
      <c r="B89" s="32">
        <v>1</v>
      </c>
      <c r="C89" s="33" t="s">
        <v>6</v>
      </c>
      <c r="D89" s="32"/>
      <c r="E89" s="33"/>
      <c r="F89" s="32">
        <v>81</v>
      </c>
      <c r="G89" s="33" t="s">
        <v>3</v>
      </c>
      <c r="H89" s="32">
        <f t="shared" si="2"/>
        <v>81</v>
      </c>
    </row>
    <row r="90" spans="1:8" ht="14.25" customHeight="1">
      <c r="A90" s="6" t="s">
        <v>398</v>
      </c>
      <c r="B90" s="32">
        <v>2</v>
      </c>
      <c r="C90" s="33" t="s">
        <v>6</v>
      </c>
      <c r="D90" s="32"/>
      <c r="E90" s="33"/>
      <c r="F90" s="32">
        <v>86</v>
      </c>
      <c r="G90" s="33" t="s">
        <v>3</v>
      </c>
      <c r="H90" s="32">
        <f t="shared" si="2"/>
        <v>172</v>
      </c>
    </row>
    <row r="91" spans="1:8" ht="14.25" customHeight="1">
      <c r="A91" s="6" t="s">
        <v>399</v>
      </c>
      <c r="B91" s="32">
        <v>2</v>
      </c>
      <c r="C91" s="33" t="s">
        <v>6</v>
      </c>
      <c r="D91" s="32"/>
      <c r="E91" s="33"/>
      <c r="F91" s="32">
        <v>213</v>
      </c>
      <c r="G91" s="33" t="s">
        <v>3</v>
      </c>
      <c r="H91" s="32">
        <f t="shared" si="2"/>
        <v>426</v>
      </c>
    </row>
    <row r="92" spans="1:8" ht="14.25" customHeight="1">
      <c r="A92" s="6" t="s">
        <v>364</v>
      </c>
      <c r="B92" s="32">
        <v>1</v>
      </c>
      <c r="C92" s="33" t="s">
        <v>6</v>
      </c>
      <c r="D92" s="32"/>
      <c r="E92" s="33"/>
      <c r="F92" s="32">
        <v>47.5</v>
      </c>
      <c r="G92" s="33" t="s">
        <v>3</v>
      </c>
      <c r="H92" s="32">
        <f t="shared" si="2"/>
        <v>47.5</v>
      </c>
    </row>
    <row r="93" spans="1:8" ht="14.25" customHeight="1">
      <c r="A93" s="6" t="s">
        <v>100</v>
      </c>
      <c r="B93" s="32">
        <v>5</v>
      </c>
      <c r="C93" s="33" t="s">
        <v>6</v>
      </c>
      <c r="D93" s="32"/>
      <c r="E93" s="33"/>
      <c r="F93" s="32">
        <v>10.5</v>
      </c>
      <c r="G93" s="33" t="s">
        <v>3</v>
      </c>
      <c r="H93" s="32">
        <f t="shared" si="2"/>
        <v>52.5</v>
      </c>
    </row>
    <row r="94" spans="1:8" ht="14.25" customHeight="1">
      <c r="A94" s="6" t="s">
        <v>400</v>
      </c>
      <c r="B94" s="32">
        <v>7</v>
      </c>
      <c r="C94" s="33" t="s">
        <v>6</v>
      </c>
      <c r="D94" s="32"/>
      <c r="E94" s="33"/>
      <c r="F94" s="32">
        <v>9.5</v>
      </c>
      <c r="G94" s="33" t="s">
        <v>3</v>
      </c>
      <c r="H94" s="32">
        <f t="shared" si="2"/>
        <v>66.5</v>
      </c>
    </row>
    <row r="95" spans="1:8" ht="14.25" customHeight="1">
      <c r="A95" s="6" t="s">
        <v>401</v>
      </c>
      <c r="B95" s="32">
        <v>2</v>
      </c>
      <c r="C95" s="33" t="s">
        <v>6</v>
      </c>
      <c r="D95" s="32"/>
      <c r="E95" s="33"/>
      <c r="F95" s="32">
        <v>34.5</v>
      </c>
      <c r="G95" s="33" t="s">
        <v>3</v>
      </c>
      <c r="H95" s="32">
        <f t="shared" si="2"/>
        <v>69</v>
      </c>
    </row>
    <row r="96" spans="1:8" ht="14.25" customHeight="1">
      <c r="A96" s="6" t="s">
        <v>98</v>
      </c>
      <c r="B96" s="32">
        <v>6</v>
      </c>
      <c r="C96" s="33" t="s">
        <v>6</v>
      </c>
      <c r="D96" s="32"/>
      <c r="E96" s="33"/>
      <c r="F96" s="32">
        <v>22</v>
      </c>
      <c r="G96" s="33" t="s">
        <v>3</v>
      </c>
      <c r="H96" s="32">
        <f t="shared" si="2"/>
        <v>132</v>
      </c>
    </row>
    <row r="97" spans="1:8" ht="14.25" customHeight="1">
      <c r="A97" s="6" t="s">
        <v>162</v>
      </c>
      <c r="B97" s="32">
        <v>5</v>
      </c>
      <c r="C97" s="33" t="s">
        <v>6</v>
      </c>
      <c r="D97" s="32"/>
      <c r="E97" s="33"/>
      <c r="F97" s="32">
        <v>16</v>
      </c>
      <c r="G97" s="33" t="s">
        <v>3</v>
      </c>
      <c r="H97" s="32">
        <f t="shared" si="2"/>
        <v>80</v>
      </c>
    </row>
    <row r="98" spans="1:8" ht="14.25" customHeight="1">
      <c r="A98" s="6" t="s">
        <v>127</v>
      </c>
      <c r="B98" s="32">
        <v>10</v>
      </c>
      <c r="C98" s="33" t="s">
        <v>46</v>
      </c>
      <c r="D98" s="32"/>
      <c r="E98" s="33"/>
      <c r="F98" s="32">
        <v>45</v>
      </c>
      <c r="G98" s="33" t="s">
        <v>3</v>
      </c>
      <c r="H98" s="32">
        <f t="shared" si="2"/>
        <v>450</v>
      </c>
    </row>
    <row r="99" spans="1:8" ht="14.25" customHeight="1">
      <c r="A99" s="6" t="s">
        <v>356</v>
      </c>
      <c r="B99" s="32">
        <v>40</v>
      </c>
      <c r="C99" s="33" t="s">
        <v>6</v>
      </c>
      <c r="D99" s="32"/>
      <c r="E99" s="33"/>
      <c r="F99" s="32">
        <v>19.5</v>
      </c>
      <c r="G99" s="33" t="s">
        <v>3</v>
      </c>
      <c r="H99" s="32">
        <f t="shared" si="2"/>
        <v>780</v>
      </c>
    </row>
    <row r="100" spans="1:8" ht="14.25" customHeight="1">
      <c r="A100" s="6" t="s">
        <v>347</v>
      </c>
      <c r="B100" s="32">
        <v>1</v>
      </c>
      <c r="C100" s="33" t="s">
        <v>6</v>
      </c>
      <c r="D100" s="32"/>
      <c r="E100" s="33"/>
      <c r="F100" s="32">
        <v>170</v>
      </c>
      <c r="G100" s="33" t="s">
        <v>3</v>
      </c>
      <c r="H100" s="32">
        <f t="shared" si="2"/>
        <v>170</v>
      </c>
    </row>
    <row r="101" spans="1:8" ht="14.25" customHeight="1">
      <c r="A101" s="6" t="s">
        <v>402</v>
      </c>
      <c r="B101" s="32">
        <v>2</v>
      </c>
      <c r="C101" s="33" t="s">
        <v>6</v>
      </c>
      <c r="D101" s="32"/>
      <c r="E101" s="33"/>
      <c r="F101" s="32">
        <v>25.5</v>
      </c>
      <c r="G101" s="33" t="s">
        <v>3</v>
      </c>
      <c r="H101" s="32">
        <f t="shared" si="2"/>
        <v>51</v>
      </c>
    </row>
    <row r="102" spans="1:8" ht="14.25" customHeight="1">
      <c r="A102" s="6" t="s">
        <v>403</v>
      </c>
      <c r="B102" s="32">
        <v>2</v>
      </c>
      <c r="C102" s="33" t="s">
        <v>6</v>
      </c>
      <c r="D102" s="32"/>
      <c r="E102" s="33"/>
      <c r="F102" s="32">
        <v>197</v>
      </c>
      <c r="G102" s="33" t="s">
        <v>3</v>
      </c>
      <c r="H102" s="32">
        <f t="shared" si="2"/>
        <v>394</v>
      </c>
    </row>
    <row r="103" spans="1:8" ht="14.25" customHeight="1">
      <c r="A103" s="6" t="s">
        <v>404</v>
      </c>
      <c r="B103" s="32">
        <v>3</v>
      </c>
      <c r="C103" s="33" t="s">
        <v>6</v>
      </c>
      <c r="D103" s="32"/>
      <c r="E103" s="33"/>
      <c r="F103" s="32">
        <v>17</v>
      </c>
      <c r="G103" s="33" t="s">
        <v>3</v>
      </c>
      <c r="H103" s="32">
        <f t="shared" si="2"/>
        <v>51</v>
      </c>
    </row>
    <row r="104" spans="1:8" ht="14.25" customHeight="1">
      <c r="A104" s="6" t="s">
        <v>405</v>
      </c>
      <c r="B104" s="32">
        <v>3</v>
      </c>
      <c r="C104" s="33" t="s">
        <v>6</v>
      </c>
      <c r="D104" s="32"/>
      <c r="E104" s="33"/>
      <c r="F104" s="32">
        <v>45</v>
      </c>
      <c r="G104" s="33" t="s">
        <v>3</v>
      </c>
      <c r="H104" s="32">
        <f t="shared" si="2"/>
        <v>135</v>
      </c>
    </row>
    <row r="105" spans="1:8" ht="12" customHeight="1">
      <c r="A105" s="6" t="s">
        <v>129</v>
      </c>
      <c r="B105" s="60">
        <v>4</v>
      </c>
      <c r="C105" s="62" t="s">
        <v>6</v>
      </c>
      <c r="D105" s="60"/>
      <c r="E105" s="62"/>
      <c r="F105" s="60">
        <v>52</v>
      </c>
      <c r="G105" s="62" t="s">
        <v>3</v>
      </c>
      <c r="H105" s="60">
        <f t="shared" si="2"/>
        <v>208</v>
      </c>
    </row>
    <row r="106" spans="1:8" ht="12" customHeight="1">
      <c r="A106" s="6" t="s">
        <v>163</v>
      </c>
      <c r="B106" s="60">
        <v>20</v>
      </c>
      <c r="C106" s="62" t="s">
        <v>6</v>
      </c>
      <c r="D106" s="60"/>
      <c r="E106" s="62"/>
      <c r="F106" s="60">
        <v>32</v>
      </c>
      <c r="G106" s="62" t="s">
        <v>3</v>
      </c>
      <c r="H106" s="60">
        <f t="shared" si="2"/>
        <v>640</v>
      </c>
    </row>
    <row r="107" spans="1:8" ht="12" customHeight="1">
      <c r="A107" s="6" t="s">
        <v>93</v>
      </c>
      <c r="B107" s="60">
        <v>20</v>
      </c>
      <c r="C107" s="62" t="s">
        <v>6</v>
      </c>
      <c r="D107" s="60"/>
      <c r="E107" s="62"/>
      <c r="F107" s="60">
        <v>22</v>
      </c>
      <c r="G107" s="62" t="s">
        <v>3</v>
      </c>
      <c r="H107" s="60">
        <f t="shared" si="2"/>
        <v>440</v>
      </c>
    </row>
    <row r="108" spans="1:8" ht="12" customHeight="1">
      <c r="A108" s="6" t="s">
        <v>94</v>
      </c>
      <c r="B108" s="60">
        <v>20</v>
      </c>
      <c r="C108" s="62" t="s">
        <v>6</v>
      </c>
      <c r="D108" s="60"/>
      <c r="E108" s="62"/>
      <c r="F108" s="60">
        <v>24</v>
      </c>
      <c r="G108" s="62" t="s">
        <v>3</v>
      </c>
      <c r="H108" s="60">
        <f t="shared" si="2"/>
        <v>480</v>
      </c>
    </row>
    <row r="109" spans="1:8" ht="12" customHeight="1">
      <c r="A109" s="6" t="s">
        <v>138</v>
      </c>
      <c r="B109" s="60">
        <v>2</v>
      </c>
      <c r="C109" s="62" t="s">
        <v>6</v>
      </c>
      <c r="D109" s="60"/>
      <c r="E109" s="62"/>
      <c r="F109" s="60">
        <v>600</v>
      </c>
      <c r="G109" s="62" t="s">
        <v>3</v>
      </c>
      <c r="H109" s="60">
        <f t="shared" si="2"/>
        <v>1200</v>
      </c>
    </row>
    <row r="110" spans="1:8" ht="12" customHeight="1">
      <c r="A110" s="61" t="s">
        <v>158</v>
      </c>
      <c r="B110" s="60">
        <v>12</v>
      </c>
      <c r="C110" s="62" t="s">
        <v>6</v>
      </c>
      <c r="D110" s="60"/>
      <c r="E110" s="62"/>
      <c r="F110" s="60">
        <v>56</v>
      </c>
      <c r="G110" s="62" t="s">
        <v>3</v>
      </c>
      <c r="H110" s="60">
        <f>B110*F110</f>
        <v>672</v>
      </c>
    </row>
    <row r="111" spans="1:8" ht="12" customHeight="1">
      <c r="A111" s="61" t="s">
        <v>100</v>
      </c>
      <c r="B111" s="60">
        <v>5</v>
      </c>
      <c r="C111" s="62" t="s">
        <v>6</v>
      </c>
      <c r="D111" s="60">
        <v>11</v>
      </c>
      <c r="E111" s="62" t="s">
        <v>4</v>
      </c>
      <c r="F111" s="60">
        <v>10.5</v>
      </c>
      <c r="G111" s="62" t="s">
        <v>3</v>
      </c>
      <c r="H111" s="60">
        <f>B111*D111*F111</f>
        <v>577.5</v>
      </c>
    </row>
    <row r="112" spans="1:8" ht="12" customHeight="1">
      <c r="A112" s="61" t="s">
        <v>159</v>
      </c>
      <c r="B112" s="60">
        <v>5</v>
      </c>
      <c r="C112" s="62" t="s">
        <v>6</v>
      </c>
      <c r="D112" s="60">
        <v>11</v>
      </c>
      <c r="E112" s="62" t="s">
        <v>4</v>
      </c>
      <c r="F112" s="60">
        <v>44</v>
      </c>
      <c r="G112" s="62" t="s">
        <v>3</v>
      </c>
      <c r="H112" s="60">
        <f>B112*D112*F112</f>
        <v>2420</v>
      </c>
    </row>
    <row r="113" spans="1:8" ht="12" customHeight="1">
      <c r="A113" s="6" t="s">
        <v>237</v>
      </c>
      <c r="B113" s="32">
        <v>1</v>
      </c>
      <c r="C113" s="33" t="s">
        <v>6</v>
      </c>
      <c r="D113" s="32"/>
      <c r="E113" s="33"/>
      <c r="F113" s="32">
        <v>350</v>
      </c>
      <c r="G113" s="33" t="s">
        <v>3</v>
      </c>
      <c r="H113" s="32">
        <f aca="true" t="shared" si="3" ref="H113:H124">B113*F113</f>
        <v>350</v>
      </c>
    </row>
    <row r="114" spans="1:8" ht="12" customHeight="1">
      <c r="A114" s="6" t="s">
        <v>134</v>
      </c>
      <c r="B114" s="32">
        <v>2</v>
      </c>
      <c r="C114" s="33" t="s">
        <v>6</v>
      </c>
      <c r="D114" s="32"/>
      <c r="E114" s="33"/>
      <c r="F114" s="32">
        <v>160</v>
      </c>
      <c r="G114" s="33" t="s">
        <v>3</v>
      </c>
      <c r="H114" s="32">
        <f t="shared" si="3"/>
        <v>320</v>
      </c>
    </row>
    <row r="115" spans="1:8" ht="12" customHeight="1">
      <c r="A115" s="6" t="s">
        <v>238</v>
      </c>
      <c r="B115" s="32">
        <v>30</v>
      </c>
      <c r="C115" s="33" t="s">
        <v>6</v>
      </c>
      <c r="D115" s="32"/>
      <c r="E115" s="33"/>
      <c r="F115" s="32">
        <v>6.5</v>
      </c>
      <c r="G115" s="33" t="s">
        <v>3</v>
      </c>
      <c r="H115" s="32">
        <f t="shared" si="3"/>
        <v>195</v>
      </c>
    </row>
    <row r="116" spans="1:8" ht="12" customHeight="1">
      <c r="A116" s="6" t="s">
        <v>131</v>
      </c>
      <c r="B116" s="32">
        <v>4</v>
      </c>
      <c r="C116" s="33" t="s">
        <v>6</v>
      </c>
      <c r="D116" s="32"/>
      <c r="E116" s="33"/>
      <c r="F116" s="32">
        <v>268</v>
      </c>
      <c r="G116" s="33" t="s">
        <v>3</v>
      </c>
      <c r="H116" s="32">
        <f t="shared" si="3"/>
        <v>1072</v>
      </c>
    </row>
    <row r="117" spans="1:8" ht="12" customHeight="1">
      <c r="A117" s="6" t="s">
        <v>236</v>
      </c>
      <c r="B117" s="32">
        <v>9</v>
      </c>
      <c r="C117" s="33" t="s">
        <v>6</v>
      </c>
      <c r="D117" s="32"/>
      <c r="E117" s="33"/>
      <c r="F117" s="32">
        <v>16</v>
      </c>
      <c r="G117" s="33" t="s">
        <v>3</v>
      </c>
      <c r="H117" s="32">
        <f t="shared" si="3"/>
        <v>144</v>
      </c>
    </row>
    <row r="118" spans="1:8" ht="12" customHeight="1">
      <c r="A118" s="6" t="s">
        <v>133</v>
      </c>
      <c r="B118" s="32">
        <v>6</v>
      </c>
      <c r="C118" s="33" t="s">
        <v>6</v>
      </c>
      <c r="D118" s="32"/>
      <c r="E118" s="33"/>
      <c r="F118" s="32">
        <v>40</v>
      </c>
      <c r="G118" s="33" t="s">
        <v>3</v>
      </c>
      <c r="H118" s="32">
        <f t="shared" si="3"/>
        <v>240</v>
      </c>
    </row>
    <row r="119" spans="1:8" ht="14.25" customHeight="1">
      <c r="A119" s="6" t="s">
        <v>47</v>
      </c>
      <c r="B119" s="32">
        <v>3</v>
      </c>
      <c r="C119" s="33" t="s">
        <v>6</v>
      </c>
      <c r="D119" s="32"/>
      <c r="E119" s="33"/>
      <c r="F119" s="32">
        <v>350</v>
      </c>
      <c r="G119" s="33" t="s">
        <v>3</v>
      </c>
      <c r="H119" s="32">
        <f t="shared" si="3"/>
        <v>1050</v>
      </c>
    </row>
    <row r="120" spans="1:8" ht="14.25" customHeight="1">
      <c r="A120" s="6" t="s">
        <v>129</v>
      </c>
      <c r="B120" s="32">
        <v>6</v>
      </c>
      <c r="C120" s="33" t="s">
        <v>6</v>
      </c>
      <c r="D120" s="32"/>
      <c r="E120" s="33"/>
      <c r="F120" s="32">
        <v>65</v>
      </c>
      <c r="G120" s="33" t="s">
        <v>3</v>
      </c>
      <c r="H120" s="32">
        <f t="shared" si="3"/>
        <v>390</v>
      </c>
    </row>
    <row r="121" spans="1:8" ht="14.25" customHeight="1">
      <c r="A121" s="6" t="s">
        <v>316</v>
      </c>
      <c r="B121" s="32">
        <v>6</v>
      </c>
      <c r="C121" s="33" t="s">
        <v>6</v>
      </c>
      <c r="D121" s="32"/>
      <c r="E121" s="33"/>
      <c r="F121" s="32">
        <v>100</v>
      </c>
      <c r="G121" s="33" t="s">
        <v>3</v>
      </c>
      <c r="H121" s="32">
        <f t="shared" si="3"/>
        <v>600</v>
      </c>
    </row>
    <row r="122" spans="1:8" ht="14.25" customHeight="1">
      <c r="A122" s="6" t="s">
        <v>366</v>
      </c>
      <c r="B122" s="32">
        <v>5</v>
      </c>
      <c r="C122" s="33" t="s">
        <v>6</v>
      </c>
      <c r="D122" s="32"/>
      <c r="E122" s="33"/>
      <c r="F122" s="32">
        <v>100</v>
      </c>
      <c r="G122" s="33" t="s">
        <v>3</v>
      </c>
      <c r="H122" s="32">
        <f t="shared" si="3"/>
        <v>500</v>
      </c>
    </row>
    <row r="123" spans="1:8" ht="14.25" customHeight="1">
      <c r="A123" s="6" t="s">
        <v>367</v>
      </c>
      <c r="B123" s="32">
        <v>1</v>
      </c>
      <c r="C123" s="33" t="s">
        <v>6</v>
      </c>
      <c r="D123" s="32"/>
      <c r="E123" s="33"/>
      <c r="F123" s="32">
        <v>591.5</v>
      </c>
      <c r="G123" s="33" t="s">
        <v>3</v>
      </c>
      <c r="H123" s="32">
        <f t="shared" si="3"/>
        <v>591.5</v>
      </c>
    </row>
    <row r="124" spans="1:8" ht="14.25" customHeight="1">
      <c r="A124" s="6" t="s">
        <v>287</v>
      </c>
      <c r="B124" s="32">
        <v>4</v>
      </c>
      <c r="C124" s="33" t="s">
        <v>6</v>
      </c>
      <c r="D124" s="32"/>
      <c r="E124" s="33"/>
      <c r="F124" s="32">
        <v>14</v>
      </c>
      <c r="G124" s="33" t="s">
        <v>3</v>
      </c>
      <c r="H124" s="32">
        <f t="shared" si="3"/>
        <v>56</v>
      </c>
    </row>
    <row r="125" spans="1:8" ht="12" customHeight="1">
      <c r="A125" s="6" t="s">
        <v>274</v>
      </c>
      <c r="B125" s="32">
        <v>2</v>
      </c>
      <c r="C125" s="33" t="s">
        <v>6</v>
      </c>
      <c r="D125" s="32">
        <v>11</v>
      </c>
      <c r="E125" s="33" t="s">
        <v>4</v>
      </c>
      <c r="F125" s="32">
        <v>15</v>
      </c>
      <c r="G125" s="33" t="s">
        <v>3</v>
      </c>
      <c r="H125" s="32">
        <f>B125*D125*F125</f>
        <v>330</v>
      </c>
    </row>
    <row r="126" spans="1:8" ht="12" customHeight="1">
      <c r="A126" s="6" t="s">
        <v>161</v>
      </c>
      <c r="B126" s="32">
        <v>1</v>
      </c>
      <c r="C126" s="33" t="s">
        <v>6</v>
      </c>
      <c r="D126" s="32">
        <v>10</v>
      </c>
      <c r="E126" s="33" t="s">
        <v>4</v>
      </c>
      <c r="F126" s="32">
        <v>10</v>
      </c>
      <c r="G126" s="33" t="s">
        <v>3</v>
      </c>
      <c r="H126" s="32">
        <f>B126*D126*F126</f>
        <v>100</v>
      </c>
    </row>
    <row r="127" spans="1:8" ht="12" customHeight="1">
      <c r="A127" s="6" t="s">
        <v>244</v>
      </c>
      <c r="B127" s="32">
        <v>40</v>
      </c>
      <c r="C127" s="33" t="s">
        <v>6</v>
      </c>
      <c r="D127" s="32"/>
      <c r="E127" s="33"/>
      <c r="F127" s="32">
        <v>30</v>
      </c>
      <c r="G127" s="33" t="s">
        <v>3</v>
      </c>
      <c r="H127" s="32">
        <f>B127*F127</f>
        <v>1200</v>
      </c>
    </row>
    <row r="128" spans="1:8" ht="12" customHeight="1">
      <c r="A128" s="6" t="s">
        <v>243</v>
      </c>
      <c r="B128" s="32">
        <v>2</v>
      </c>
      <c r="C128" s="33" t="s">
        <v>6</v>
      </c>
      <c r="D128" s="32"/>
      <c r="E128" s="33"/>
      <c r="F128" s="32">
        <v>65</v>
      </c>
      <c r="G128" s="33" t="s">
        <v>3</v>
      </c>
      <c r="H128" s="32">
        <f>B128*F128</f>
        <v>130</v>
      </c>
    </row>
    <row r="129" spans="1:8" ht="14.25" customHeight="1">
      <c r="A129" s="6" t="s">
        <v>30</v>
      </c>
      <c r="B129" s="7"/>
      <c r="C129" s="7"/>
      <c r="D129" s="303"/>
      <c r="E129" s="304"/>
      <c r="F129" s="8"/>
      <c r="G129" s="8"/>
      <c r="H129" s="32">
        <f>SUM(H80:H128)</f>
        <v>20407</v>
      </c>
    </row>
    <row r="130" spans="1:8" ht="14.25" customHeight="1">
      <c r="A130" s="2" t="s">
        <v>745</v>
      </c>
      <c r="B130" s="7"/>
      <c r="C130" s="7"/>
      <c r="D130" s="303"/>
      <c r="E130" s="304"/>
      <c r="F130" s="8"/>
      <c r="G130" s="8"/>
      <c r="H130" s="5">
        <v>20000</v>
      </c>
    </row>
    <row r="131" spans="1:8" ht="14.25" customHeight="1">
      <c r="A131" s="297" t="s">
        <v>79</v>
      </c>
      <c r="B131" s="298"/>
      <c r="C131" s="298"/>
      <c r="D131" s="298"/>
      <c r="E131" s="298"/>
      <c r="F131" s="298"/>
      <c r="G131" s="298"/>
      <c r="H131" s="312"/>
    </row>
    <row r="132" spans="1:8" ht="24" customHeight="1">
      <c r="A132" s="6" t="s">
        <v>79</v>
      </c>
      <c r="B132" s="7">
        <v>74</v>
      </c>
      <c r="C132" s="7" t="s">
        <v>80</v>
      </c>
      <c r="D132" s="303">
        <v>0.315</v>
      </c>
      <c r="E132" s="304"/>
      <c r="F132" s="8" t="s">
        <v>42</v>
      </c>
      <c r="G132" s="8"/>
      <c r="H132" s="9">
        <f>D132*B132</f>
        <v>23.31</v>
      </c>
    </row>
    <row r="133" spans="1:8" ht="14.25" customHeight="1">
      <c r="A133" s="6"/>
      <c r="B133" s="35">
        <f>H132</f>
        <v>23.31</v>
      </c>
      <c r="C133" s="7" t="s">
        <v>42</v>
      </c>
      <c r="D133" s="20">
        <v>12</v>
      </c>
      <c r="E133" s="40" t="s">
        <v>46</v>
      </c>
      <c r="F133" s="8">
        <v>27.4</v>
      </c>
      <c r="G133" s="8" t="s">
        <v>3</v>
      </c>
      <c r="H133" s="8">
        <f>B133*D133*F133</f>
        <v>7664.33</v>
      </c>
    </row>
    <row r="134" spans="1:8" ht="14.25" customHeight="1">
      <c r="A134" s="2" t="s">
        <v>29</v>
      </c>
      <c r="B134" s="7"/>
      <c r="C134" s="7"/>
      <c r="D134" s="303"/>
      <c r="E134" s="304"/>
      <c r="F134" s="8"/>
      <c r="G134" s="8"/>
      <c r="H134" s="3">
        <f>SUM(H133)</f>
        <v>7664.33</v>
      </c>
    </row>
    <row r="135" spans="1:8" ht="14.25" customHeight="1">
      <c r="A135" s="41"/>
      <c r="B135" s="42"/>
      <c r="C135" s="42"/>
      <c r="D135" s="43"/>
      <c r="E135" s="43"/>
      <c r="F135" s="44"/>
      <c r="G135" s="44"/>
      <c r="H135" s="45"/>
    </row>
    <row r="136" spans="1:8" ht="14.25" customHeight="1">
      <c r="A136" s="297" t="s">
        <v>31</v>
      </c>
      <c r="B136" s="298"/>
      <c r="C136" s="298"/>
      <c r="D136" s="298"/>
      <c r="E136" s="298"/>
      <c r="F136" s="298"/>
      <c r="G136" s="298"/>
      <c r="H136" s="312"/>
    </row>
    <row r="137" spans="1:8" ht="14.25" customHeight="1">
      <c r="A137" s="6" t="s">
        <v>426</v>
      </c>
      <c r="B137" s="32">
        <v>6</v>
      </c>
      <c r="C137" s="33" t="s">
        <v>6</v>
      </c>
      <c r="D137" s="33"/>
      <c r="E137" s="33"/>
      <c r="F137" s="32">
        <v>2450</v>
      </c>
      <c r="G137" s="33" t="s">
        <v>63</v>
      </c>
      <c r="H137" s="32">
        <f aca="true" t="shared" si="4" ref="H137:H144">B137*F137</f>
        <v>14700</v>
      </c>
    </row>
    <row r="138" spans="1:8" ht="14.25" customHeight="1">
      <c r="A138" s="6" t="s">
        <v>427</v>
      </c>
      <c r="B138" s="32">
        <v>12</v>
      </c>
      <c r="C138" s="33" t="s">
        <v>6</v>
      </c>
      <c r="D138" s="33"/>
      <c r="E138" s="33"/>
      <c r="F138" s="32">
        <v>2000</v>
      </c>
      <c r="G138" s="33" t="s">
        <v>63</v>
      </c>
      <c r="H138" s="32">
        <f t="shared" si="4"/>
        <v>24000</v>
      </c>
    </row>
    <row r="139" spans="1:8" ht="14.25" customHeight="1">
      <c r="A139" s="6" t="s">
        <v>140</v>
      </c>
      <c r="B139" s="32">
        <v>10</v>
      </c>
      <c r="C139" s="33" t="s">
        <v>6</v>
      </c>
      <c r="D139" s="32"/>
      <c r="E139" s="33"/>
      <c r="F139" s="32">
        <v>35</v>
      </c>
      <c r="G139" s="33" t="s">
        <v>3</v>
      </c>
      <c r="H139" s="32">
        <f t="shared" si="4"/>
        <v>350</v>
      </c>
    </row>
    <row r="140" spans="1:8" ht="14.25" customHeight="1">
      <c r="A140" s="6" t="s">
        <v>140</v>
      </c>
      <c r="B140" s="32">
        <v>16</v>
      </c>
      <c r="C140" s="33" t="s">
        <v>6</v>
      </c>
      <c r="D140" s="32"/>
      <c r="E140" s="33"/>
      <c r="F140" s="32">
        <v>50</v>
      </c>
      <c r="G140" s="33" t="s">
        <v>3</v>
      </c>
      <c r="H140" s="32">
        <f t="shared" si="4"/>
        <v>800</v>
      </c>
    </row>
    <row r="141" spans="1:8" ht="14.25" customHeight="1">
      <c r="A141" s="6" t="s">
        <v>506</v>
      </c>
      <c r="B141" s="32">
        <v>10</v>
      </c>
      <c r="C141" s="33" t="s">
        <v>6</v>
      </c>
      <c r="D141" s="32"/>
      <c r="E141" s="33"/>
      <c r="F141" s="32">
        <v>45</v>
      </c>
      <c r="G141" s="33" t="s">
        <v>3</v>
      </c>
      <c r="H141" s="32">
        <f t="shared" si="4"/>
        <v>450</v>
      </c>
    </row>
    <row r="142" spans="1:8" ht="14.25" customHeight="1">
      <c r="A142" s="6" t="s">
        <v>207</v>
      </c>
      <c r="B142" s="32">
        <v>7</v>
      </c>
      <c r="C142" s="33" t="s">
        <v>143</v>
      </c>
      <c r="D142" s="32"/>
      <c r="E142" s="33"/>
      <c r="F142" s="32">
        <v>300</v>
      </c>
      <c r="G142" s="33" t="s">
        <v>3</v>
      </c>
      <c r="H142" s="32">
        <f t="shared" si="4"/>
        <v>2100</v>
      </c>
    </row>
    <row r="143" spans="1:8" ht="14.25" customHeight="1">
      <c r="A143" s="6" t="s">
        <v>142</v>
      </c>
      <c r="B143" s="32">
        <v>10</v>
      </c>
      <c r="C143" s="33" t="s">
        <v>143</v>
      </c>
      <c r="D143" s="32"/>
      <c r="E143" s="33"/>
      <c r="F143" s="32">
        <v>280</v>
      </c>
      <c r="G143" s="33" t="s">
        <v>3</v>
      </c>
      <c r="H143" s="32">
        <f t="shared" si="4"/>
        <v>2800</v>
      </c>
    </row>
    <row r="144" spans="1:8" ht="14.25" customHeight="1">
      <c r="A144" s="6" t="s">
        <v>149</v>
      </c>
      <c r="B144" s="32">
        <v>7</v>
      </c>
      <c r="C144" s="33" t="s">
        <v>6</v>
      </c>
      <c r="D144" s="32"/>
      <c r="E144" s="33"/>
      <c r="F144" s="32">
        <v>250</v>
      </c>
      <c r="G144" s="33" t="s">
        <v>3</v>
      </c>
      <c r="H144" s="32">
        <f t="shared" si="4"/>
        <v>1750</v>
      </c>
    </row>
    <row r="145" spans="1:8" ht="14.25" customHeight="1">
      <c r="A145" s="2" t="s">
        <v>750</v>
      </c>
      <c r="B145" s="32"/>
      <c r="C145" s="33"/>
      <c r="D145" s="32"/>
      <c r="E145" s="33"/>
      <c r="F145" s="32"/>
      <c r="G145" s="33"/>
      <c r="H145" s="96">
        <f>SUM(H137:H144)</f>
        <v>46950</v>
      </c>
    </row>
    <row r="146" spans="1:8" ht="14.25" customHeight="1">
      <c r="A146" s="2" t="s">
        <v>766</v>
      </c>
      <c r="B146" s="7"/>
      <c r="C146" s="7"/>
      <c r="D146" s="302"/>
      <c r="E146" s="302"/>
      <c r="F146" s="8"/>
      <c r="G146" s="8"/>
      <c r="H146" s="5">
        <v>24062</v>
      </c>
    </row>
    <row r="147" spans="1:8" ht="14.25" customHeight="1">
      <c r="A147" s="2" t="s">
        <v>259</v>
      </c>
      <c r="B147" s="7"/>
      <c r="C147" s="7"/>
      <c r="D147" s="7"/>
      <c r="E147" s="7"/>
      <c r="F147" s="8"/>
      <c r="G147" s="8"/>
      <c r="H147" s="4">
        <f>H74+H77+H129+H134+H145</f>
        <v>209156</v>
      </c>
    </row>
    <row r="148" spans="1:8" ht="14.25" customHeight="1">
      <c r="A148" s="2" t="s">
        <v>406</v>
      </c>
      <c r="B148" s="7"/>
      <c r="C148" s="7"/>
      <c r="D148" s="7"/>
      <c r="E148" s="7"/>
      <c r="F148" s="8"/>
      <c r="G148" s="8"/>
      <c r="H148" s="4">
        <v>209000</v>
      </c>
    </row>
    <row r="149" spans="1:8" ht="14.25" customHeight="1">
      <c r="A149" s="46" t="s">
        <v>86</v>
      </c>
      <c r="B149" s="47"/>
      <c r="C149" s="47"/>
      <c r="D149" s="47"/>
      <c r="E149" s="47"/>
      <c r="F149" s="48"/>
      <c r="G149" s="48"/>
      <c r="H149" s="49">
        <f>H5+H13+H17+H23+H35+H48+H60+H65+H147</f>
        <v>1348330</v>
      </c>
    </row>
    <row r="150" spans="1:9" ht="14.25" customHeight="1">
      <c r="A150" s="50" t="s">
        <v>87</v>
      </c>
      <c r="B150" s="47"/>
      <c r="C150" s="47"/>
      <c r="D150" s="47"/>
      <c r="E150" s="47"/>
      <c r="F150" s="48"/>
      <c r="G150" s="48"/>
      <c r="H150" s="49">
        <f>H6+H14+H18+H24+H36+H49+H61+H66+H148</f>
        <v>1349000</v>
      </c>
      <c r="I150" s="178"/>
    </row>
    <row r="151" spans="1:10" ht="12.75" customHeight="1">
      <c r="A151" s="316" t="s">
        <v>61</v>
      </c>
      <c r="B151" s="330"/>
      <c r="C151" s="330"/>
      <c r="D151" s="330"/>
      <c r="E151" s="330"/>
      <c r="F151" s="330"/>
      <c r="G151" s="330"/>
      <c r="H151" s="330"/>
      <c r="I151" s="330"/>
      <c r="J151" s="330"/>
    </row>
    <row r="152" spans="1:7" ht="14.25" customHeight="1">
      <c r="A152" s="1" t="s">
        <v>62</v>
      </c>
      <c r="B152" s="1"/>
      <c r="C152" s="1"/>
      <c r="D152" s="1" t="s">
        <v>60</v>
      </c>
      <c r="E152" s="1"/>
      <c r="F152" s="1"/>
      <c r="G152" s="1" t="s">
        <v>756</v>
      </c>
    </row>
    <row r="153" spans="1:6" ht="14.25" customHeight="1">
      <c r="A153" s="25"/>
      <c r="B153" s="26"/>
      <c r="C153" s="26"/>
      <c r="D153" s="26"/>
      <c r="E153" s="11"/>
      <c r="F153" s="27"/>
    </row>
    <row r="154" spans="1:6" ht="14.25" customHeight="1">
      <c r="A154" s="26"/>
      <c r="B154" s="26"/>
      <c r="C154" s="26"/>
      <c r="D154" s="26"/>
      <c r="E154" s="11"/>
      <c r="F154" s="27"/>
    </row>
    <row r="155" spans="1:6" ht="14.25" customHeight="1">
      <c r="A155" s="26"/>
      <c r="B155" s="26"/>
      <c r="C155" s="26"/>
      <c r="D155" s="26"/>
      <c r="E155" s="11"/>
      <c r="F155" s="27"/>
    </row>
    <row r="156" spans="1:6" ht="14.25" customHeight="1">
      <c r="A156" s="26"/>
      <c r="B156" s="26"/>
      <c r="C156" s="26"/>
      <c r="D156" s="26"/>
      <c r="E156" s="11"/>
      <c r="F156" s="27"/>
    </row>
    <row r="157" spans="1:6" ht="14.25" customHeight="1">
      <c r="A157" s="26"/>
      <c r="B157" s="26"/>
      <c r="C157" s="26"/>
      <c r="D157" s="26"/>
      <c r="E157" s="11"/>
      <c r="F157" s="27"/>
    </row>
    <row r="158" spans="1:6" ht="14.25" customHeight="1">
      <c r="A158" s="26"/>
      <c r="B158" s="26"/>
      <c r="C158" s="26"/>
      <c r="D158" s="26"/>
      <c r="E158" s="11"/>
      <c r="F158" s="27"/>
    </row>
    <row r="159" spans="1:6" ht="14.25" customHeight="1">
      <c r="A159" s="26"/>
      <c r="B159" s="26"/>
      <c r="C159" s="26"/>
      <c r="D159" s="26"/>
      <c r="E159" s="11"/>
      <c r="F159" s="27"/>
    </row>
    <row r="160" spans="1:6" ht="14.25" customHeight="1">
      <c r="A160" s="26"/>
      <c r="B160" s="26"/>
      <c r="C160" s="26"/>
      <c r="D160" s="26"/>
      <c r="E160" s="11"/>
      <c r="F160" s="27"/>
    </row>
    <row r="161" spans="1:6" ht="14.25" customHeight="1">
      <c r="A161" s="26"/>
      <c r="B161" s="26"/>
      <c r="C161" s="26"/>
      <c r="D161" s="26"/>
      <c r="E161" s="11"/>
      <c r="F161" s="27"/>
    </row>
    <row r="162" spans="1:6" ht="14.25" customHeight="1">
      <c r="A162" s="26"/>
      <c r="B162" s="26"/>
      <c r="C162" s="26"/>
      <c r="D162" s="26"/>
      <c r="E162" s="11"/>
      <c r="F162" s="27"/>
    </row>
    <row r="163" spans="1:6" ht="14.25" customHeight="1">
      <c r="A163" s="26"/>
      <c r="B163" s="26"/>
      <c r="C163" s="26"/>
      <c r="D163" s="26"/>
      <c r="E163" s="11"/>
      <c r="F163" s="27"/>
    </row>
    <row r="164" spans="1:6" ht="14.25" customHeight="1">
      <c r="A164" s="28"/>
      <c r="B164" s="28"/>
      <c r="C164" s="26"/>
      <c r="D164" s="11"/>
      <c r="E164" s="11"/>
      <c r="F164" s="27"/>
    </row>
    <row r="165" spans="1:6" ht="14.25" customHeight="1">
      <c r="A165" s="29"/>
      <c r="B165" s="29"/>
      <c r="C165" s="29"/>
      <c r="D165" s="29"/>
      <c r="E165" s="11"/>
      <c r="F165" s="27"/>
    </row>
    <row r="166" spans="1:6" ht="14.25" customHeight="1">
      <c r="A166" s="30"/>
      <c r="B166" s="11"/>
      <c r="C166" s="11"/>
      <c r="D166" s="11"/>
      <c r="E166" s="11"/>
      <c r="F166" s="27"/>
    </row>
  </sheetData>
  <sheetProtection/>
  <mergeCells count="26">
    <mergeCell ref="A151:J151"/>
    <mergeCell ref="A75:H75"/>
    <mergeCell ref="D78:E78"/>
    <mergeCell ref="A136:H136"/>
    <mergeCell ref="A79:H79"/>
    <mergeCell ref="D146:E146"/>
    <mergeCell ref="A131:H131"/>
    <mergeCell ref="D130:E130"/>
    <mergeCell ref="D134:E134"/>
    <mergeCell ref="A1:H1"/>
    <mergeCell ref="A74:G74"/>
    <mergeCell ref="A50:H50"/>
    <mergeCell ref="A26:A28"/>
    <mergeCell ref="A67:H67"/>
    <mergeCell ref="A62:H62"/>
    <mergeCell ref="A2:H2"/>
    <mergeCell ref="A3:H3"/>
    <mergeCell ref="A7:H7"/>
    <mergeCell ref="A20:H20"/>
    <mergeCell ref="A15:H15"/>
    <mergeCell ref="D132:E132"/>
    <mergeCell ref="A68:H68"/>
    <mergeCell ref="A25:H25"/>
    <mergeCell ref="A37:H37"/>
    <mergeCell ref="D129:E129"/>
    <mergeCell ref="A29:A31"/>
  </mergeCells>
  <printOptions/>
  <pageMargins left="0.75" right="0.75" top="0.34" bottom="0.26" header="0.5" footer="0.5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SheetLayoutView="100" zoomScalePageLayoutView="0" workbookViewId="0" topLeftCell="A7">
      <selection activeCell="B27" sqref="B27"/>
    </sheetView>
  </sheetViews>
  <sheetFormatPr defaultColWidth="9.140625" defaultRowHeight="14.25" customHeight="1"/>
  <cols>
    <col min="1" max="1" width="31.421875" style="21" customWidth="1"/>
    <col min="2" max="2" width="9.421875" style="22" customWidth="1"/>
    <col min="3" max="3" width="5.28125" style="22" customWidth="1"/>
    <col min="4" max="4" width="9.7109375" style="22" customWidth="1"/>
    <col min="5" max="5" width="4.421875" style="22" customWidth="1"/>
    <col min="6" max="6" width="9.421875" style="23" customWidth="1"/>
    <col min="7" max="7" width="5.421875" style="23" customWidth="1"/>
    <col min="8" max="8" width="10.140625" style="1" customWidth="1"/>
    <col min="9" max="9" width="11.7109375" style="1" customWidth="1"/>
    <col min="10" max="10" width="7.8515625" style="1" customWidth="1"/>
    <col min="11" max="16384" width="9.140625" style="1" customWidth="1"/>
  </cols>
  <sheetData>
    <row r="1" spans="1:8" ht="14.25" customHeight="1">
      <c r="A1" s="349" t="s">
        <v>307</v>
      </c>
      <c r="B1" s="349"/>
      <c r="C1" s="349"/>
      <c r="D1" s="349"/>
      <c r="E1" s="349"/>
      <c r="F1" s="349"/>
      <c r="G1" s="349"/>
      <c r="H1" s="349"/>
    </row>
    <row r="2" spans="1:8" ht="14.25" customHeight="1">
      <c r="A2" s="350" t="s">
        <v>798</v>
      </c>
      <c r="B2" s="351"/>
      <c r="C2" s="351"/>
      <c r="D2" s="351"/>
      <c r="E2" s="351"/>
      <c r="F2" s="351"/>
      <c r="G2" s="351"/>
      <c r="H2" s="362"/>
    </row>
    <row r="3" spans="1:8" ht="14.25" customHeight="1">
      <c r="A3" s="350" t="s">
        <v>667</v>
      </c>
      <c r="B3" s="351"/>
      <c r="C3" s="351"/>
      <c r="D3" s="351"/>
      <c r="E3" s="351"/>
      <c r="F3" s="351"/>
      <c r="G3" s="351"/>
      <c r="H3" s="362"/>
    </row>
    <row r="4" spans="1:8" ht="19.5" customHeight="1">
      <c r="A4" s="195" t="s">
        <v>632</v>
      </c>
      <c r="B4" s="68">
        <v>5205</v>
      </c>
      <c r="C4" s="68" t="s">
        <v>3</v>
      </c>
      <c r="D4" s="68">
        <v>1.25</v>
      </c>
      <c r="E4" s="75" t="s">
        <v>796</v>
      </c>
      <c r="F4" s="68">
        <v>12</v>
      </c>
      <c r="G4" s="68" t="s">
        <v>4</v>
      </c>
      <c r="H4" s="192">
        <v>78075</v>
      </c>
    </row>
    <row r="5" spans="1:8" ht="14.25" customHeight="1">
      <c r="A5" s="193" t="s">
        <v>616</v>
      </c>
      <c r="B5" s="191"/>
      <c r="C5" s="191"/>
      <c r="D5" s="191"/>
      <c r="E5" s="191"/>
      <c r="F5" s="191"/>
      <c r="G5" s="191"/>
      <c r="H5" s="194">
        <v>78075</v>
      </c>
    </row>
    <row r="6" spans="1:8" ht="14.25" customHeight="1">
      <c r="A6" s="193" t="s">
        <v>256</v>
      </c>
      <c r="B6" s="191"/>
      <c r="C6" s="191"/>
      <c r="D6" s="191"/>
      <c r="E6" s="191"/>
      <c r="F6" s="191"/>
      <c r="G6" s="191"/>
      <c r="H6" s="194">
        <v>78000</v>
      </c>
    </row>
    <row r="7" spans="1:8" ht="14.25" customHeight="1">
      <c r="A7" s="350" t="s">
        <v>423</v>
      </c>
      <c r="B7" s="351"/>
      <c r="C7" s="351"/>
      <c r="D7" s="351"/>
      <c r="E7" s="351"/>
      <c r="F7" s="351"/>
      <c r="G7" s="351"/>
      <c r="H7" s="362"/>
    </row>
    <row r="8" spans="1:8" ht="14.25" customHeight="1">
      <c r="A8" s="195" t="s">
        <v>671</v>
      </c>
      <c r="B8" s="192">
        <v>200</v>
      </c>
      <c r="C8" s="192" t="s">
        <v>3</v>
      </c>
      <c r="D8" s="192">
        <v>5</v>
      </c>
      <c r="E8" s="192" t="s">
        <v>5</v>
      </c>
      <c r="F8" s="192">
        <v>1</v>
      </c>
      <c r="G8" s="192" t="s">
        <v>2</v>
      </c>
      <c r="H8" s="192">
        <f>B8*D8*F8</f>
        <v>1000</v>
      </c>
    </row>
    <row r="9" spans="1:8" ht="14.25" customHeight="1">
      <c r="A9" s="195" t="s">
        <v>676</v>
      </c>
      <c r="B9" s="192">
        <v>200</v>
      </c>
      <c r="C9" s="192" t="s">
        <v>3</v>
      </c>
      <c r="D9" s="192">
        <v>3</v>
      </c>
      <c r="E9" s="192" t="s">
        <v>5</v>
      </c>
      <c r="F9" s="192">
        <v>3</v>
      </c>
      <c r="G9" s="192" t="s">
        <v>2</v>
      </c>
      <c r="H9" s="192">
        <f>B9*D9*F9</f>
        <v>1800</v>
      </c>
    </row>
    <row r="10" spans="1:8" ht="14.25" customHeight="1">
      <c r="A10" s="195" t="s">
        <v>677</v>
      </c>
      <c r="B10" s="192">
        <v>200</v>
      </c>
      <c r="C10" s="192" t="s">
        <v>3</v>
      </c>
      <c r="D10" s="192">
        <v>4</v>
      </c>
      <c r="E10" s="192" t="s">
        <v>5</v>
      </c>
      <c r="F10" s="192">
        <v>1</v>
      </c>
      <c r="G10" s="192" t="s">
        <v>2</v>
      </c>
      <c r="H10" s="192">
        <f>B10*D10*F10</f>
        <v>800</v>
      </c>
    </row>
    <row r="11" spans="1:8" ht="14.25" customHeight="1">
      <c r="A11" s="193" t="s">
        <v>616</v>
      </c>
      <c r="B11" s="191"/>
      <c r="C11" s="191"/>
      <c r="D11" s="191"/>
      <c r="E11" s="191"/>
      <c r="F11" s="191"/>
      <c r="G11" s="191"/>
      <c r="H11" s="194">
        <f>H8+H9+H10</f>
        <v>3600</v>
      </c>
    </row>
    <row r="12" spans="1:8" ht="14.25" customHeight="1">
      <c r="A12" s="193" t="s">
        <v>256</v>
      </c>
      <c r="B12" s="191"/>
      <c r="C12" s="191"/>
      <c r="D12" s="191"/>
      <c r="E12" s="191"/>
      <c r="F12" s="191"/>
      <c r="G12" s="191"/>
      <c r="H12" s="194">
        <v>4000</v>
      </c>
    </row>
    <row r="13" spans="1:8" ht="14.25" customHeight="1">
      <c r="A13" s="191"/>
      <c r="B13" s="191"/>
      <c r="C13" s="191"/>
      <c r="D13" s="191"/>
      <c r="E13" s="191"/>
      <c r="F13" s="191"/>
      <c r="G13" s="191"/>
      <c r="H13" s="191"/>
    </row>
    <row r="14" spans="1:8" ht="14.25" customHeight="1">
      <c r="A14" s="350" t="s">
        <v>665</v>
      </c>
      <c r="B14" s="351"/>
      <c r="C14" s="351"/>
      <c r="D14" s="351"/>
      <c r="E14" s="351"/>
      <c r="F14" s="351"/>
      <c r="G14" s="351"/>
      <c r="H14" s="362"/>
    </row>
    <row r="15" spans="1:8" ht="14.25" customHeight="1">
      <c r="A15" s="195" t="s">
        <v>632</v>
      </c>
      <c r="B15" s="191"/>
      <c r="C15" s="191"/>
      <c r="D15" s="191"/>
      <c r="E15" s="191"/>
      <c r="F15" s="191"/>
      <c r="G15" s="191"/>
      <c r="H15" s="192">
        <v>23579</v>
      </c>
    </row>
    <row r="16" spans="1:8" ht="14.25" customHeight="1">
      <c r="A16" s="193" t="s">
        <v>616</v>
      </c>
      <c r="B16" s="191"/>
      <c r="C16" s="191"/>
      <c r="D16" s="191"/>
      <c r="E16" s="191"/>
      <c r="F16" s="191"/>
      <c r="G16" s="191"/>
      <c r="H16" s="194">
        <v>23579</v>
      </c>
    </row>
    <row r="17" spans="1:8" ht="14.25" customHeight="1">
      <c r="A17" s="193" t="s">
        <v>256</v>
      </c>
      <c r="B17" s="191"/>
      <c r="C17" s="191"/>
      <c r="D17" s="191"/>
      <c r="E17" s="191"/>
      <c r="F17" s="191"/>
      <c r="G17" s="191"/>
      <c r="H17" s="194">
        <v>24000</v>
      </c>
    </row>
    <row r="18" spans="1:8" ht="14.25" customHeight="1">
      <c r="A18" s="193" t="s">
        <v>668</v>
      </c>
      <c r="B18" s="191"/>
      <c r="C18" s="191"/>
      <c r="D18" s="191"/>
      <c r="E18" s="191"/>
      <c r="F18" s="191"/>
      <c r="G18" s="191"/>
      <c r="H18" s="194">
        <f>H4+H15</f>
        <v>101654</v>
      </c>
    </row>
    <row r="19" spans="1:8" ht="14.25" customHeight="1">
      <c r="A19" s="350" t="s">
        <v>424</v>
      </c>
      <c r="B19" s="351"/>
      <c r="C19" s="351"/>
      <c r="D19" s="351"/>
      <c r="E19" s="351"/>
      <c r="F19" s="351"/>
      <c r="G19" s="351"/>
      <c r="H19" s="362"/>
    </row>
    <row r="20" spans="1:8" ht="15" customHeight="1">
      <c r="A20" s="273" t="s">
        <v>617</v>
      </c>
      <c r="B20" s="192">
        <v>218.4</v>
      </c>
      <c r="C20" s="192" t="s">
        <v>3</v>
      </c>
      <c r="D20" s="192">
        <v>1</v>
      </c>
      <c r="E20" s="192" t="s">
        <v>5</v>
      </c>
      <c r="F20" s="192"/>
      <c r="G20" s="192"/>
      <c r="H20" s="192">
        <f>B20</f>
        <v>218.4</v>
      </c>
    </row>
    <row r="21" spans="1:8" ht="14.25" customHeight="1">
      <c r="A21" s="195" t="s">
        <v>684</v>
      </c>
      <c r="B21" s="192">
        <v>400</v>
      </c>
      <c r="C21" s="192" t="s">
        <v>3</v>
      </c>
      <c r="D21" s="192">
        <v>2</v>
      </c>
      <c r="E21" s="192" t="s">
        <v>7</v>
      </c>
      <c r="F21" s="192"/>
      <c r="G21" s="192"/>
      <c r="H21" s="192">
        <f>B21*D21</f>
        <v>800</v>
      </c>
    </row>
    <row r="22" spans="1:8" ht="14.25" customHeight="1">
      <c r="A22" s="193" t="s">
        <v>616</v>
      </c>
      <c r="B22" s="196"/>
      <c r="C22" s="196"/>
      <c r="D22" s="196"/>
      <c r="E22" s="196"/>
      <c r="F22" s="196"/>
      <c r="G22" s="196"/>
      <c r="H22" s="194">
        <f>H20+H21</f>
        <v>1018.4</v>
      </c>
    </row>
    <row r="23" spans="1:8" ht="14.25" customHeight="1">
      <c r="A23" s="193" t="s">
        <v>256</v>
      </c>
      <c r="B23" s="196"/>
      <c r="C23" s="196"/>
      <c r="D23" s="196"/>
      <c r="E23" s="196"/>
      <c r="F23" s="196"/>
      <c r="G23" s="196"/>
      <c r="H23" s="194">
        <v>1000</v>
      </c>
    </row>
    <row r="24" spans="1:8" s="10" customFormat="1" ht="14.25" customHeight="1">
      <c r="A24" s="350" t="s">
        <v>8</v>
      </c>
      <c r="B24" s="351"/>
      <c r="C24" s="351"/>
      <c r="D24" s="351"/>
      <c r="E24" s="351"/>
      <c r="F24" s="351"/>
      <c r="G24" s="351"/>
      <c r="H24" s="362"/>
    </row>
    <row r="25" spans="1:8" s="10" customFormat="1" ht="14.25" customHeight="1">
      <c r="A25" s="359" t="s">
        <v>9</v>
      </c>
      <c r="B25" s="73">
        <v>275.6</v>
      </c>
      <c r="C25" s="73" t="s">
        <v>10</v>
      </c>
      <c r="D25" s="69">
        <v>1450.47</v>
      </c>
      <c r="E25" s="197" t="s">
        <v>3</v>
      </c>
      <c r="F25" s="73"/>
      <c r="G25" s="73"/>
      <c r="H25" s="198">
        <f>B25*D25</f>
        <v>399749.532</v>
      </c>
    </row>
    <row r="26" spans="1:8" s="10" customFormat="1" ht="14.25" customHeight="1">
      <c r="A26" s="360"/>
      <c r="B26" s="73">
        <v>206.7</v>
      </c>
      <c r="C26" s="73" t="s">
        <v>10</v>
      </c>
      <c r="D26" s="199">
        <v>1623.8</v>
      </c>
      <c r="E26" s="197" t="s">
        <v>3</v>
      </c>
      <c r="F26" s="73"/>
      <c r="G26" s="73"/>
      <c r="H26" s="200">
        <f>B26*D26</f>
        <v>335639.5</v>
      </c>
    </row>
    <row r="27" spans="1:8" s="10" customFormat="1" ht="14.25" customHeight="1">
      <c r="A27" s="361"/>
      <c r="B27" s="201">
        <f>B25+B26</f>
        <v>482.3</v>
      </c>
      <c r="C27" s="202" t="s">
        <v>10</v>
      </c>
      <c r="D27" s="202"/>
      <c r="E27" s="203"/>
      <c r="F27" s="202"/>
      <c r="G27" s="202"/>
      <c r="H27" s="204">
        <f>H25+H26</f>
        <v>735389</v>
      </c>
    </row>
    <row r="28" spans="1:8" s="10" customFormat="1" ht="24" customHeight="1">
      <c r="A28" s="356" t="s">
        <v>11</v>
      </c>
      <c r="B28" s="202">
        <v>326.4</v>
      </c>
      <c r="C28" s="369" t="s">
        <v>12</v>
      </c>
      <c r="D28" s="205">
        <v>26.62</v>
      </c>
      <c r="E28" s="372" t="s">
        <v>3</v>
      </c>
      <c r="F28" s="202"/>
      <c r="G28" s="202"/>
      <c r="H28" s="202">
        <f>B28*D28</f>
        <v>8688.77</v>
      </c>
    </row>
    <row r="29" spans="1:8" s="10" customFormat="1" ht="15.75" customHeight="1">
      <c r="A29" s="357"/>
      <c r="B29" s="202">
        <v>326.4</v>
      </c>
      <c r="C29" s="370"/>
      <c r="D29" s="205">
        <v>28.89</v>
      </c>
      <c r="E29" s="373"/>
      <c r="F29" s="202"/>
      <c r="G29" s="202"/>
      <c r="H29" s="202">
        <f>B29*D29</f>
        <v>9429.7</v>
      </c>
    </row>
    <row r="30" spans="1:8" s="10" customFormat="1" ht="13.5" customHeight="1">
      <c r="A30" s="358"/>
      <c r="B30" s="201">
        <f>B28+B29</f>
        <v>652.8</v>
      </c>
      <c r="C30" s="371"/>
      <c r="D30" s="205"/>
      <c r="E30" s="374"/>
      <c r="F30" s="202"/>
      <c r="G30" s="202"/>
      <c r="H30" s="204">
        <f>H28+H29</f>
        <v>18118</v>
      </c>
    </row>
    <row r="31" spans="1:8" s="10" customFormat="1" ht="14.25" customHeight="1">
      <c r="A31" s="206" t="s">
        <v>13</v>
      </c>
      <c r="B31" s="203">
        <v>9700</v>
      </c>
      <c r="C31" s="202" t="s">
        <v>14</v>
      </c>
      <c r="D31" s="202">
        <v>6.4</v>
      </c>
      <c r="E31" s="203" t="s">
        <v>3</v>
      </c>
      <c r="F31" s="202"/>
      <c r="G31" s="202"/>
      <c r="H31" s="207">
        <f>B31*D31</f>
        <v>62080</v>
      </c>
    </row>
    <row r="32" spans="1:8" s="10" customFormat="1" ht="14.25" customHeight="1">
      <c r="A32" s="193" t="s">
        <v>0</v>
      </c>
      <c r="B32" s="201"/>
      <c r="C32" s="201"/>
      <c r="D32" s="204"/>
      <c r="E32" s="204"/>
      <c r="F32" s="201"/>
      <c r="G32" s="201"/>
      <c r="H32" s="204">
        <f>H27+H30+H31</f>
        <v>815587</v>
      </c>
    </row>
    <row r="33" spans="1:8" s="10" customFormat="1" ht="14.25" customHeight="1">
      <c r="A33" s="193" t="s">
        <v>256</v>
      </c>
      <c r="B33" s="201"/>
      <c r="C33" s="201"/>
      <c r="D33" s="204"/>
      <c r="E33" s="204"/>
      <c r="F33" s="201"/>
      <c r="G33" s="201"/>
      <c r="H33" s="204">
        <v>816000</v>
      </c>
    </row>
    <row r="34" spans="1:8" s="10" customFormat="1" ht="14.25" customHeight="1">
      <c r="A34" s="350" t="s">
        <v>58</v>
      </c>
      <c r="B34" s="363"/>
      <c r="C34" s="363"/>
      <c r="D34" s="363"/>
      <c r="E34" s="363"/>
      <c r="F34" s="363"/>
      <c r="G34" s="363"/>
      <c r="H34" s="364"/>
    </row>
    <row r="35" spans="1:8" s="10" customFormat="1" ht="14.25" customHeight="1">
      <c r="A35" s="33" t="s">
        <v>16</v>
      </c>
      <c r="B35" s="39">
        <v>2547</v>
      </c>
      <c r="C35" s="39" t="s">
        <v>17</v>
      </c>
      <c r="D35" s="39">
        <v>0.7873</v>
      </c>
      <c r="E35" s="39" t="s">
        <v>3</v>
      </c>
      <c r="F35" s="39">
        <v>12</v>
      </c>
      <c r="G35" s="39" t="s">
        <v>4</v>
      </c>
      <c r="H35" s="71">
        <f>B35*D35*F35</f>
        <v>24063</v>
      </c>
    </row>
    <row r="36" spans="1:8" s="10" customFormat="1" ht="14.25" customHeight="1">
      <c r="A36" s="198" t="s">
        <v>18</v>
      </c>
      <c r="B36" s="208"/>
      <c r="C36" s="208"/>
      <c r="D36" s="209">
        <v>2421</v>
      </c>
      <c r="E36" s="209" t="s">
        <v>3</v>
      </c>
      <c r="F36" s="209">
        <v>12</v>
      </c>
      <c r="G36" s="209" t="s">
        <v>4</v>
      </c>
      <c r="H36" s="210">
        <f>D36*F36</f>
        <v>29052</v>
      </c>
    </row>
    <row r="37" spans="1:8" s="10" customFormat="1" ht="14.25" customHeight="1">
      <c r="A37" s="207" t="s">
        <v>34</v>
      </c>
      <c r="B37" s="208"/>
      <c r="C37" s="208"/>
      <c r="D37" s="211">
        <v>506.85</v>
      </c>
      <c r="E37" s="209" t="s">
        <v>3</v>
      </c>
      <c r="F37" s="209">
        <v>2</v>
      </c>
      <c r="G37" s="209" t="s">
        <v>7</v>
      </c>
      <c r="H37" s="210">
        <f>D37*F37</f>
        <v>1014</v>
      </c>
    </row>
    <row r="38" spans="1:8" s="10" customFormat="1" ht="15" customHeight="1">
      <c r="A38" s="206" t="s">
        <v>642</v>
      </c>
      <c r="B38" s="209"/>
      <c r="C38" s="209"/>
      <c r="D38" s="209">
        <v>4300</v>
      </c>
      <c r="E38" s="209" t="s">
        <v>3</v>
      </c>
      <c r="F38" s="209">
        <v>12</v>
      </c>
      <c r="G38" s="209" t="s">
        <v>4</v>
      </c>
      <c r="H38" s="209">
        <f>D38*F38</f>
        <v>51600</v>
      </c>
    </row>
    <row r="39" spans="1:8" s="10" customFormat="1" ht="14.25" customHeight="1">
      <c r="A39" s="206" t="s">
        <v>33</v>
      </c>
      <c r="B39" s="181" t="s">
        <v>774</v>
      </c>
      <c r="C39" s="209"/>
      <c r="D39" s="209">
        <v>37500</v>
      </c>
      <c r="E39" s="209" t="s">
        <v>3</v>
      </c>
      <c r="F39" s="126" t="s">
        <v>790</v>
      </c>
      <c r="G39" s="209"/>
      <c r="H39" s="209">
        <f>37500+259000</f>
        <v>296500</v>
      </c>
    </row>
    <row r="40" spans="1:8" s="10" customFormat="1" ht="14.25" customHeight="1">
      <c r="A40" s="206" t="s">
        <v>659</v>
      </c>
      <c r="B40" s="209"/>
      <c r="C40" s="209"/>
      <c r="D40" s="209">
        <v>1200</v>
      </c>
      <c r="E40" s="209" t="s">
        <v>3</v>
      </c>
      <c r="F40" s="209">
        <v>12</v>
      </c>
      <c r="G40" s="209" t="s">
        <v>4</v>
      </c>
      <c r="H40" s="209">
        <f>D40*F40</f>
        <v>14400</v>
      </c>
    </row>
    <row r="41" spans="1:8" s="10" customFormat="1" ht="14.25" customHeight="1">
      <c r="A41" s="206" t="s">
        <v>650</v>
      </c>
      <c r="B41" s="209"/>
      <c r="C41" s="209"/>
      <c r="D41" s="209">
        <v>1500</v>
      </c>
      <c r="E41" s="209" t="s">
        <v>3</v>
      </c>
      <c r="F41" s="209">
        <v>12</v>
      </c>
      <c r="G41" s="209" t="s">
        <v>4</v>
      </c>
      <c r="H41" s="209">
        <f>D41*F41</f>
        <v>18000</v>
      </c>
    </row>
    <row r="42" spans="1:8" s="10" customFormat="1" ht="14.25" customHeight="1">
      <c r="A42" s="206" t="s">
        <v>71</v>
      </c>
      <c r="B42" s="209"/>
      <c r="C42" s="209"/>
      <c r="D42" s="209">
        <v>10000</v>
      </c>
      <c r="E42" s="209" t="s">
        <v>3</v>
      </c>
      <c r="F42" s="209"/>
      <c r="G42" s="209"/>
      <c r="H42" s="209">
        <v>10000</v>
      </c>
    </row>
    <row r="43" spans="1:8" s="10" customFormat="1" ht="14.25" customHeight="1">
      <c r="A43" s="193" t="s">
        <v>0</v>
      </c>
      <c r="B43" s="201"/>
      <c r="C43" s="201"/>
      <c r="D43" s="204"/>
      <c r="E43" s="204"/>
      <c r="F43" s="201"/>
      <c r="G43" s="201"/>
      <c r="H43" s="204">
        <f>SUM(H35:H42)</f>
        <v>444629</v>
      </c>
    </row>
    <row r="44" spans="1:9" s="10" customFormat="1" ht="14.25" customHeight="1">
      <c r="A44" s="193" t="s">
        <v>256</v>
      </c>
      <c r="B44" s="201"/>
      <c r="C44" s="201"/>
      <c r="D44" s="204"/>
      <c r="E44" s="204"/>
      <c r="F44" s="201"/>
      <c r="G44" s="201"/>
      <c r="H44" s="204">
        <f>186000+259000</f>
        <v>445000</v>
      </c>
      <c r="I44" s="232"/>
    </row>
    <row r="45" spans="1:8" s="10" customFormat="1" ht="14.25" customHeight="1">
      <c r="A45" s="350" t="s">
        <v>59</v>
      </c>
      <c r="B45" s="299"/>
      <c r="C45" s="299"/>
      <c r="D45" s="299"/>
      <c r="E45" s="299"/>
      <c r="F45" s="299"/>
      <c r="G45" s="299"/>
      <c r="H45" s="365"/>
    </row>
    <row r="46" spans="1:8" s="10" customFormat="1" ht="23.25" customHeight="1">
      <c r="A46" s="195" t="s">
        <v>36</v>
      </c>
      <c r="B46" s="197">
        <v>17</v>
      </c>
      <c r="C46" s="197" t="s">
        <v>2</v>
      </c>
      <c r="D46" s="198">
        <v>100</v>
      </c>
      <c r="E46" s="198" t="s">
        <v>63</v>
      </c>
      <c r="F46" s="197"/>
      <c r="G46" s="197"/>
      <c r="H46" s="198">
        <f>B46*D46</f>
        <v>1700</v>
      </c>
    </row>
    <row r="47" spans="1:8" s="10" customFormat="1" ht="14.25" customHeight="1">
      <c r="A47" s="195" t="s">
        <v>35</v>
      </c>
      <c r="B47" s="197">
        <v>2</v>
      </c>
      <c r="C47" s="197" t="s">
        <v>2</v>
      </c>
      <c r="D47" s="197">
        <v>350</v>
      </c>
      <c r="E47" s="73" t="s">
        <v>3</v>
      </c>
      <c r="F47" s="73"/>
      <c r="G47" s="73"/>
      <c r="H47" s="198">
        <f>B47*D47</f>
        <v>700</v>
      </c>
    </row>
    <row r="48" spans="1:8" s="10" customFormat="1" ht="22.5" customHeight="1">
      <c r="A48" s="195" t="s">
        <v>73</v>
      </c>
      <c r="B48" s="197"/>
      <c r="C48" s="197"/>
      <c r="D48" s="197"/>
      <c r="E48" s="73"/>
      <c r="F48" s="73"/>
      <c r="G48" s="73"/>
      <c r="H48" s="198">
        <v>11000</v>
      </c>
    </row>
    <row r="49" spans="1:8" s="10" customFormat="1" ht="14.25" customHeight="1">
      <c r="A49" s="195" t="s">
        <v>625</v>
      </c>
      <c r="B49" s="197">
        <v>2</v>
      </c>
      <c r="C49" s="197" t="s">
        <v>2</v>
      </c>
      <c r="D49" s="197">
        <v>1000</v>
      </c>
      <c r="E49" s="73" t="s">
        <v>3</v>
      </c>
      <c r="F49" s="73"/>
      <c r="G49" s="73"/>
      <c r="H49" s="198">
        <f aca="true" t="shared" si="0" ref="H49:H54">B49*D49</f>
        <v>2000</v>
      </c>
    </row>
    <row r="50" spans="1:8" s="10" customFormat="1" ht="29.25" customHeight="1">
      <c r="A50" s="195" t="s">
        <v>626</v>
      </c>
      <c r="B50" s="197">
        <v>2</v>
      </c>
      <c r="C50" s="73" t="s">
        <v>2</v>
      </c>
      <c r="D50" s="197">
        <v>500</v>
      </c>
      <c r="E50" s="73" t="s">
        <v>3</v>
      </c>
      <c r="F50" s="73"/>
      <c r="G50" s="73"/>
      <c r="H50" s="198">
        <f t="shared" si="0"/>
        <v>1000</v>
      </c>
    </row>
    <row r="51" spans="1:8" s="10" customFormat="1" ht="14.25" customHeight="1">
      <c r="A51" s="195" t="s">
        <v>628</v>
      </c>
      <c r="B51" s="197">
        <v>3</v>
      </c>
      <c r="C51" s="73" t="s">
        <v>2</v>
      </c>
      <c r="D51" s="197">
        <v>1000</v>
      </c>
      <c r="E51" s="73" t="s">
        <v>3</v>
      </c>
      <c r="F51" s="73"/>
      <c r="G51" s="73"/>
      <c r="H51" s="198">
        <f t="shared" si="0"/>
        <v>3000</v>
      </c>
    </row>
    <row r="52" spans="1:8" s="10" customFormat="1" ht="24" customHeight="1">
      <c r="A52" s="195" t="s">
        <v>629</v>
      </c>
      <c r="B52" s="197">
        <v>1</v>
      </c>
      <c r="C52" s="73" t="s">
        <v>2</v>
      </c>
      <c r="D52" s="197">
        <v>2700</v>
      </c>
      <c r="E52" s="73" t="s">
        <v>3</v>
      </c>
      <c r="F52" s="73"/>
      <c r="G52" s="73"/>
      <c r="H52" s="198">
        <f t="shared" si="0"/>
        <v>2700</v>
      </c>
    </row>
    <row r="53" spans="1:8" s="10" customFormat="1" ht="14.25" customHeight="1">
      <c r="A53" s="195" t="s">
        <v>627</v>
      </c>
      <c r="B53" s="197">
        <v>1</v>
      </c>
      <c r="C53" s="73" t="s">
        <v>2</v>
      </c>
      <c r="D53" s="197">
        <v>1000</v>
      </c>
      <c r="E53" s="73" t="s">
        <v>3</v>
      </c>
      <c r="F53" s="73"/>
      <c r="G53" s="73"/>
      <c r="H53" s="198">
        <f t="shared" si="0"/>
        <v>1000</v>
      </c>
    </row>
    <row r="54" spans="1:8" ht="24" customHeight="1">
      <c r="A54" s="195" t="s">
        <v>714</v>
      </c>
      <c r="B54" s="197">
        <v>1</v>
      </c>
      <c r="C54" s="73" t="s">
        <v>2</v>
      </c>
      <c r="D54" s="73">
        <v>2880</v>
      </c>
      <c r="E54" s="73" t="s">
        <v>3</v>
      </c>
      <c r="F54" s="73"/>
      <c r="G54" s="73"/>
      <c r="H54" s="198">
        <f t="shared" si="0"/>
        <v>2880</v>
      </c>
    </row>
    <row r="55" spans="1:8" ht="18" customHeight="1">
      <c r="A55" s="195" t="s">
        <v>719</v>
      </c>
      <c r="B55" s="197">
        <v>1</v>
      </c>
      <c r="C55" s="73" t="s">
        <v>2</v>
      </c>
      <c r="D55" s="73">
        <v>600</v>
      </c>
      <c r="E55" s="73" t="s">
        <v>3</v>
      </c>
      <c r="F55" s="73">
        <v>4</v>
      </c>
      <c r="G55" s="73" t="s">
        <v>5</v>
      </c>
      <c r="H55" s="198">
        <f>B55*D55*F55</f>
        <v>2400</v>
      </c>
    </row>
    <row r="56" spans="1:8" ht="14.25" customHeight="1">
      <c r="A56" s="193" t="s">
        <v>0</v>
      </c>
      <c r="B56" s="201"/>
      <c r="C56" s="201"/>
      <c r="D56" s="204"/>
      <c r="E56" s="204"/>
      <c r="F56" s="201"/>
      <c r="G56" s="201"/>
      <c r="H56" s="204">
        <f>SUM(H46:H55)</f>
        <v>28380</v>
      </c>
    </row>
    <row r="57" spans="1:8" ht="14.25" customHeight="1">
      <c r="A57" s="193" t="s">
        <v>256</v>
      </c>
      <c r="B57" s="201"/>
      <c r="C57" s="201"/>
      <c r="D57" s="204"/>
      <c r="E57" s="204"/>
      <c r="F57" s="201"/>
      <c r="G57" s="201"/>
      <c r="H57" s="204">
        <v>28000</v>
      </c>
    </row>
    <row r="58" spans="1:8" s="10" customFormat="1" ht="14.25" customHeight="1">
      <c r="A58" s="350" t="s">
        <v>19</v>
      </c>
      <c r="B58" s="351"/>
      <c r="C58" s="351"/>
      <c r="D58" s="351"/>
      <c r="E58" s="351"/>
      <c r="F58" s="351"/>
      <c r="G58" s="351"/>
      <c r="H58" s="351"/>
    </row>
    <row r="59" spans="1:8" ht="31.5" customHeight="1">
      <c r="A59" s="195" t="s">
        <v>257</v>
      </c>
      <c r="B59" s="73">
        <v>4</v>
      </c>
      <c r="C59" s="197" t="s">
        <v>20</v>
      </c>
      <c r="D59" s="197"/>
      <c r="E59" s="197"/>
      <c r="F59" s="73">
        <v>293.96</v>
      </c>
      <c r="G59" s="73" t="s">
        <v>3</v>
      </c>
      <c r="H59" s="197">
        <f>B59*F59</f>
        <v>1176</v>
      </c>
    </row>
    <row r="60" spans="1:8" ht="14.25" customHeight="1">
      <c r="A60" s="193" t="s">
        <v>0</v>
      </c>
      <c r="B60" s="204"/>
      <c r="C60" s="204"/>
      <c r="D60" s="204"/>
      <c r="E60" s="204"/>
      <c r="F60" s="201"/>
      <c r="G60" s="201"/>
      <c r="H60" s="204">
        <f>SUM(H59:H59)</f>
        <v>1176</v>
      </c>
    </row>
    <row r="61" spans="1:8" ht="14.25" customHeight="1">
      <c r="A61" s="193" t="s">
        <v>256</v>
      </c>
      <c r="B61" s="204"/>
      <c r="C61" s="204"/>
      <c r="D61" s="204"/>
      <c r="E61" s="204"/>
      <c r="F61" s="201"/>
      <c r="G61" s="201"/>
      <c r="H61" s="204">
        <v>1000</v>
      </c>
    </row>
    <row r="62" spans="1:8" ht="14.25" customHeight="1">
      <c r="A62" s="367" t="s">
        <v>624</v>
      </c>
      <c r="B62" s="367"/>
      <c r="C62" s="367"/>
      <c r="D62" s="367"/>
      <c r="E62" s="367"/>
      <c r="F62" s="367"/>
      <c r="G62" s="367"/>
      <c r="H62" s="367"/>
    </row>
    <row r="63" spans="1:8" ht="14.25" customHeight="1">
      <c r="A63" s="212" t="s">
        <v>703</v>
      </c>
      <c r="B63" s="213">
        <v>1</v>
      </c>
      <c r="C63" s="213" t="s">
        <v>6</v>
      </c>
      <c r="D63" s="213">
        <v>7000</v>
      </c>
      <c r="E63" s="213" t="s">
        <v>3</v>
      </c>
      <c r="F63" s="213"/>
      <c r="G63" s="213"/>
      <c r="H63" s="213">
        <f>B63*D63</f>
        <v>7000</v>
      </c>
    </row>
    <row r="64" spans="1:8" ht="14.25" customHeight="1">
      <c r="A64" s="212" t="s">
        <v>704</v>
      </c>
      <c r="B64" s="213">
        <v>1</v>
      </c>
      <c r="C64" s="213" t="s">
        <v>6</v>
      </c>
      <c r="D64" s="213">
        <v>5000</v>
      </c>
      <c r="E64" s="213" t="s">
        <v>3</v>
      </c>
      <c r="F64" s="213"/>
      <c r="G64" s="213"/>
      <c r="H64" s="213">
        <f>B64*D64</f>
        <v>5000</v>
      </c>
    </row>
    <row r="65" spans="1:8" ht="14.25" customHeight="1">
      <c r="A65" s="206" t="s">
        <v>705</v>
      </c>
      <c r="B65" s="214">
        <v>1</v>
      </c>
      <c r="C65" s="213" t="s">
        <v>6</v>
      </c>
      <c r="D65" s="214">
        <v>15000</v>
      </c>
      <c r="E65" s="213" t="s">
        <v>3</v>
      </c>
      <c r="F65" s="215"/>
      <c r="G65" s="215"/>
      <c r="H65" s="213">
        <f>B65*D65</f>
        <v>15000</v>
      </c>
    </row>
    <row r="66" spans="1:8" ht="14.25" customHeight="1">
      <c r="A66" s="193" t="s">
        <v>616</v>
      </c>
      <c r="B66" s="204"/>
      <c r="C66" s="204"/>
      <c r="D66" s="204"/>
      <c r="E66" s="204"/>
      <c r="F66" s="201"/>
      <c r="G66" s="201"/>
      <c r="H66" s="204">
        <f>SUM(H63:H65)</f>
        <v>27000</v>
      </c>
    </row>
    <row r="67" spans="1:8" ht="14.25" customHeight="1">
      <c r="A67" s="193" t="s">
        <v>256</v>
      </c>
      <c r="B67" s="204"/>
      <c r="C67" s="204"/>
      <c r="D67" s="204"/>
      <c r="E67" s="204"/>
      <c r="F67" s="201"/>
      <c r="G67" s="201"/>
      <c r="H67" s="204">
        <v>27000</v>
      </c>
    </row>
    <row r="68" spans="1:8" ht="14.25" customHeight="1">
      <c r="A68" s="367" t="s">
        <v>21</v>
      </c>
      <c r="B68" s="367"/>
      <c r="C68" s="367"/>
      <c r="D68" s="367"/>
      <c r="E68" s="367"/>
      <c r="F68" s="367"/>
      <c r="G68" s="367"/>
      <c r="H68" s="367"/>
    </row>
    <row r="69" spans="1:8" ht="14.25" customHeight="1">
      <c r="A69" s="353" t="s">
        <v>22</v>
      </c>
      <c r="B69" s="306"/>
      <c r="C69" s="306"/>
      <c r="D69" s="306"/>
      <c r="E69" s="306"/>
      <c r="F69" s="306"/>
      <c r="G69" s="306"/>
      <c r="H69" s="313"/>
    </row>
    <row r="70" spans="1:8" ht="14.25" customHeight="1">
      <c r="A70" s="193" t="s">
        <v>38</v>
      </c>
      <c r="B70" s="203"/>
      <c r="C70" s="203"/>
      <c r="D70" s="217"/>
      <c r="E70" s="209"/>
      <c r="F70" s="218"/>
      <c r="G70" s="202"/>
      <c r="H70" s="207"/>
    </row>
    <row r="71" spans="1:8" ht="14.25" customHeight="1">
      <c r="A71" s="206" t="s">
        <v>75</v>
      </c>
      <c r="B71" s="203">
        <v>30</v>
      </c>
      <c r="C71" s="203" t="s">
        <v>2</v>
      </c>
      <c r="D71" s="217">
        <v>153</v>
      </c>
      <c r="E71" s="209" t="s">
        <v>77</v>
      </c>
      <c r="F71" s="218"/>
      <c r="G71" s="202">
        <v>5.45</v>
      </c>
      <c r="H71" s="203">
        <f>B71*D71*G71</f>
        <v>25016</v>
      </c>
    </row>
    <row r="72" spans="1:8" ht="14.25" customHeight="1">
      <c r="A72" s="206" t="s">
        <v>76</v>
      </c>
      <c r="B72" s="203">
        <v>39</v>
      </c>
      <c r="C72" s="203" t="s">
        <v>2</v>
      </c>
      <c r="D72" s="217">
        <v>187</v>
      </c>
      <c r="E72" s="209" t="s">
        <v>77</v>
      </c>
      <c r="F72" s="218"/>
      <c r="G72" s="202">
        <v>5.45</v>
      </c>
      <c r="H72" s="203">
        <f>B72*D72*G72</f>
        <v>39747</v>
      </c>
    </row>
    <row r="73" spans="1:8" ht="14.25" customHeight="1">
      <c r="A73" s="193" t="s">
        <v>732</v>
      </c>
      <c r="B73" s="204"/>
      <c r="C73" s="204"/>
      <c r="D73" s="219"/>
      <c r="E73" s="126"/>
      <c r="F73" s="220"/>
      <c r="G73" s="201"/>
      <c r="H73" s="204">
        <f>H71+H72</f>
        <v>64763</v>
      </c>
    </row>
    <row r="74" spans="1:8" ht="14.25" customHeight="1">
      <c r="A74" s="221" t="s">
        <v>78</v>
      </c>
      <c r="B74" s="203">
        <v>16</v>
      </c>
      <c r="C74" s="203" t="s">
        <v>2</v>
      </c>
      <c r="D74" s="217">
        <v>153</v>
      </c>
      <c r="E74" s="209" t="s">
        <v>23</v>
      </c>
      <c r="F74" s="218">
        <v>17</v>
      </c>
      <c r="G74" s="202" t="s">
        <v>3</v>
      </c>
      <c r="H74" s="207">
        <f>B74*D74*F74</f>
        <v>41616</v>
      </c>
    </row>
    <row r="75" spans="1:8" ht="14.25" customHeight="1">
      <c r="A75" s="221" t="s">
        <v>739</v>
      </c>
      <c r="B75" s="203">
        <v>7</v>
      </c>
      <c r="C75" s="203" t="s">
        <v>2</v>
      </c>
      <c r="D75" s="217">
        <v>68</v>
      </c>
      <c r="E75" s="209" t="s">
        <v>23</v>
      </c>
      <c r="F75" s="218">
        <v>17</v>
      </c>
      <c r="G75" s="202" t="s">
        <v>3</v>
      </c>
      <c r="H75" s="207">
        <f>B75*D75*F75</f>
        <v>8092</v>
      </c>
    </row>
    <row r="76" spans="1:8" ht="14.25" customHeight="1">
      <c r="A76" s="221" t="s">
        <v>39</v>
      </c>
      <c r="B76" s="203">
        <v>4</v>
      </c>
      <c r="C76" s="203" t="s">
        <v>2</v>
      </c>
      <c r="D76" s="217">
        <v>612</v>
      </c>
      <c r="E76" s="209" t="s">
        <v>23</v>
      </c>
      <c r="F76" s="218">
        <v>7.1</v>
      </c>
      <c r="G76" s="202" t="s">
        <v>3</v>
      </c>
      <c r="H76" s="202">
        <f>D76*F76</f>
        <v>4345.2</v>
      </c>
    </row>
    <row r="77" spans="1:8" ht="14.25" customHeight="1">
      <c r="A77" s="352" t="s">
        <v>41</v>
      </c>
      <c r="B77" s="295"/>
      <c r="C77" s="295"/>
      <c r="D77" s="295"/>
      <c r="E77" s="295"/>
      <c r="F77" s="295"/>
      <c r="G77" s="296"/>
      <c r="H77" s="204">
        <f>H73+H74+H75+H76</f>
        <v>118816</v>
      </c>
    </row>
    <row r="78" spans="1:8" ht="14.25" customHeight="1">
      <c r="A78" s="353" t="s">
        <v>43</v>
      </c>
      <c r="B78" s="354"/>
      <c r="C78" s="354"/>
      <c r="D78" s="354"/>
      <c r="E78" s="354"/>
      <c r="F78" s="354"/>
      <c r="G78" s="354"/>
      <c r="H78" s="355"/>
    </row>
    <row r="79" spans="1:8" ht="14.25" customHeight="1">
      <c r="A79" s="222" t="s">
        <v>45</v>
      </c>
      <c r="B79" s="213">
        <v>69</v>
      </c>
      <c r="C79" s="212" t="s">
        <v>2</v>
      </c>
      <c r="D79" s="213">
        <v>0.07</v>
      </c>
      <c r="E79" s="212" t="s">
        <v>44</v>
      </c>
      <c r="F79" s="213">
        <v>120</v>
      </c>
      <c r="G79" s="202" t="s">
        <v>5</v>
      </c>
      <c r="H79" s="202">
        <f>B79*D79*F79</f>
        <v>579.6</v>
      </c>
    </row>
    <row r="80" spans="1:8" ht="14.25" customHeight="1">
      <c r="A80" s="193" t="s">
        <v>50</v>
      </c>
      <c r="B80" s="215">
        <f>H79</f>
        <v>579.6</v>
      </c>
      <c r="C80" s="212" t="s">
        <v>44</v>
      </c>
      <c r="D80" s="215">
        <v>2.5</v>
      </c>
      <c r="E80" s="212" t="s">
        <v>44</v>
      </c>
      <c r="F80" s="215">
        <v>4.5</v>
      </c>
      <c r="G80" s="202" t="s">
        <v>3</v>
      </c>
      <c r="H80" s="204">
        <f>B80/D80*F80</f>
        <v>1043</v>
      </c>
    </row>
    <row r="81" spans="1:8" ht="14.25" customHeight="1">
      <c r="A81" s="216"/>
      <c r="B81" s="31"/>
      <c r="C81" s="31"/>
      <c r="D81" s="306"/>
      <c r="E81" s="306"/>
      <c r="F81" s="31"/>
      <c r="G81" s="31"/>
      <c r="H81" s="223"/>
    </row>
    <row r="82" spans="1:8" ht="14.25" customHeight="1">
      <c r="A82" s="353" t="s">
        <v>30</v>
      </c>
      <c r="B82" s="354"/>
      <c r="C82" s="354"/>
      <c r="D82" s="354"/>
      <c r="E82" s="354"/>
      <c r="F82" s="354"/>
      <c r="G82" s="354"/>
      <c r="H82" s="355"/>
    </row>
    <row r="83" spans="1:8" ht="14.25" customHeight="1">
      <c r="A83" s="206" t="s">
        <v>121</v>
      </c>
      <c r="B83" s="213">
        <v>10</v>
      </c>
      <c r="C83" s="212" t="s">
        <v>6</v>
      </c>
      <c r="D83" s="213"/>
      <c r="E83" s="212"/>
      <c r="F83" s="213">
        <v>210</v>
      </c>
      <c r="G83" s="212" t="s">
        <v>3</v>
      </c>
      <c r="H83" s="213">
        <f>B83*F83</f>
        <v>2100</v>
      </c>
    </row>
    <row r="84" spans="1:8" ht="14.25" customHeight="1">
      <c r="A84" s="206" t="s">
        <v>157</v>
      </c>
      <c r="B84" s="213">
        <v>50</v>
      </c>
      <c r="C84" s="212" t="s">
        <v>6</v>
      </c>
      <c r="D84" s="213"/>
      <c r="E84" s="212"/>
      <c r="F84" s="213">
        <v>7.5</v>
      </c>
      <c r="G84" s="212" t="s">
        <v>3</v>
      </c>
      <c r="H84" s="213">
        <f aca="true" t="shared" si="1" ref="H84:H107">B84*F84</f>
        <v>375</v>
      </c>
    </row>
    <row r="85" spans="1:8" ht="14.25" customHeight="1">
      <c r="A85" s="206" t="s">
        <v>254</v>
      </c>
      <c r="B85" s="213">
        <v>15</v>
      </c>
      <c r="C85" s="212" t="s">
        <v>6</v>
      </c>
      <c r="D85" s="213"/>
      <c r="E85" s="212"/>
      <c r="F85" s="213">
        <v>8</v>
      </c>
      <c r="G85" s="212" t="s">
        <v>3</v>
      </c>
      <c r="H85" s="213">
        <f t="shared" si="1"/>
        <v>120</v>
      </c>
    </row>
    <row r="86" spans="1:8" ht="14.25" customHeight="1">
      <c r="A86" s="206" t="s">
        <v>172</v>
      </c>
      <c r="B86" s="213">
        <v>1</v>
      </c>
      <c r="C86" s="212" t="s">
        <v>6</v>
      </c>
      <c r="D86" s="213"/>
      <c r="E86" s="212"/>
      <c r="F86" s="213">
        <v>225</v>
      </c>
      <c r="G86" s="212" t="s">
        <v>3</v>
      </c>
      <c r="H86" s="213">
        <f t="shared" si="1"/>
        <v>225</v>
      </c>
    </row>
    <row r="87" spans="1:8" ht="14.25" customHeight="1">
      <c r="A87" s="206" t="s">
        <v>224</v>
      </c>
      <c r="B87" s="213">
        <v>10</v>
      </c>
      <c r="C87" s="212" t="s">
        <v>6</v>
      </c>
      <c r="D87" s="213"/>
      <c r="E87" s="212"/>
      <c r="F87" s="213">
        <v>27</v>
      </c>
      <c r="G87" s="212" t="s">
        <v>3</v>
      </c>
      <c r="H87" s="213">
        <f t="shared" si="1"/>
        <v>270</v>
      </c>
    </row>
    <row r="88" spans="1:8" ht="14.25" customHeight="1">
      <c r="A88" s="206" t="s">
        <v>362</v>
      </c>
      <c r="B88" s="213">
        <v>3</v>
      </c>
      <c r="C88" s="212" t="s">
        <v>6</v>
      </c>
      <c r="D88" s="213">
        <v>9</v>
      </c>
      <c r="E88" s="212" t="s">
        <v>4</v>
      </c>
      <c r="F88" s="213">
        <v>33</v>
      </c>
      <c r="G88" s="212" t="s">
        <v>3</v>
      </c>
      <c r="H88" s="213">
        <f>B88*D88*F88</f>
        <v>891</v>
      </c>
    </row>
    <row r="89" spans="1:8" ht="14.25" customHeight="1">
      <c r="A89" s="206" t="s">
        <v>363</v>
      </c>
      <c r="B89" s="213">
        <v>8</v>
      </c>
      <c r="C89" s="212" t="s">
        <v>6</v>
      </c>
      <c r="D89" s="213">
        <v>9</v>
      </c>
      <c r="E89" s="212" t="s">
        <v>4</v>
      </c>
      <c r="F89" s="213">
        <v>52</v>
      </c>
      <c r="G89" s="212" t="s">
        <v>3</v>
      </c>
      <c r="H89" s="213">
        <f>B89*D89*F89</f>
        <v>3744</v>
      </c>
    </row>
    <row r="90" spans="1:8" ht="14.25" customHeight="1">
      <c r="A90" s="206" t="s">
        <v>126</v>
      </c>
      <c r="B90" s="213">
        <v>7</v>
      </c>
      <c r="C90" s="212" t="s">
        <v>6</v>
      </c>
      <c r="D90" s="213"/>
      <c r="E90" s="212"/>
      <c r="F90" s="213">
        <v>30</v>
      </c>
      <c r="G90" s="212" t="s">
        <v>3</v>
      </c>
      <c r="H90" s="213">
        <f t="shared" si="1"/>
        <v>210</v>
      </c>
    </row>
    <row r="91" spans="1:8" ht="14.25" customHeight="1">
      <c r="A91" s="206" t="s">
        <v>104</v>
      </c>
      <c r="B91" s="213">
        <v>50</v>
      </c>
      <c r="C91" s="212" t="s">
        <v>46</v>
      </c>
      <c r="D91" s="213"/>
      <c r="E91" s="212"/>
      <c r="F91" s="213">
        <v>35</v>
      </c>
      <c r="G91" s="212" t="s">
        <v>3</v>
      </c>
      <c r="H91" s="213">
        <f t="shared" si="1"/>
        <v>1750</v>
      </c>
    </row>
    <row r="92" spans="1:8" ht="14.25" customHeight="1">
      <c r="A92" s="206" t="s">
        <v>96</v>
      </c>
      <c r="B92" s="213">
        <v>9</v>
      </c>
      <c r="C92" s="212" t="s">
        <v>6</v>
      </c>
      <c r="D92" s="213"/>
      <c r="E92" s="212"/>
      <c r="F92" s="213">
        <v>80</v>
      </c>
      <c r="G92" s="212" t="s">
        <v>3</v>
      </c>
      <c r="H92" s="213">
        <f t="shared" si="1"/>
        <v>720</v>
      </c>
    </row>
    <row r="93" spans="1:8" ht="14.25" customHeight="1">
      <c r="A93" s="206" t="s">
        <v>317</v>
      </c>
      <c r="B93" s="213">
        <v>1</v>
      </c>
      <c r="C93" s="212" t="s">
        <v>6</v>
      </c>
      <c r="D93" s="213"/>
      <c r="E93" s="212"/>
      <c r="F93" s="213">
        <v>57</v>
      </c>
      <c r="G93" s="212" t="s">
        <v>3</v>
      </c>
      <c r="H93" s="213">
        <f t="shared" si="1"/>
        <v>57</v>
      </c>
    </row>
    <row r="94" spans="1:8" ht="14.25" customHeight="1">
      <c r="A94" s="206" t="s">
        <v>364</v>
      </c>
      <c r="B94" s="213">
        <v>2</v>
      </c>
      <c r="C94" s="212" t="s">
        <v>6</v>
      </c>
      <c r="D94" s="213"/>
      <c r="E94" s="212"/>
      <c r="F94" s="213">
        <v>75</v>
      </c>
      <c r="G94" s="212" t="s">
        <v>3</v>
      </c>
      <c r="H94" s="213">
        <f t="shared" si="1"/>
        <v>150</v>
      </c>
    </row>
    <row r="95" spans="1:8" ht="14.25" customHeight="1">
      <c r="A95" s="206" t="s">
        <v>365</v>
      </c>
      <c r="B95" s="213">
        <v>1</v>
      </c>
      <c r="C95" s="212" t="s">
        <v>6</v>
      </c>
      <c r="D95" s="213"/>
      <c r="E95" s="212"/>
      <c r="F95" s="213">
        <v>502</v>
      </c>
      <c r="G95" s="212" t="s">
        <v>3</v>
      </c>
      <c r="H95" s="213">
        <f t="shared" si="1"/>
        <v>502</v>
      </c>
    </row>
    <row r="96" spans="1:8" ht="14.25" customHeight="1">
      <c r="A96" s="206" t="s">
        <v>47</v>
      </c>
      <c r="B96" s="213">
        <v>2</v>
      </c>
      <c r="C96" s="212" t="s">
        <v>6</v>
      </c>
      <c r="D96" s="213"/>
      <c r="E96" s="212"/>
      <c r="F96" s="213">
        <v>350</v>
      </c>
      <c r="G96" s="212" t="s">
        <v>3</v>
      </c>
      <c r="H96" s="213">
        <f t="shared" si="1"/>
        <v>700</v>
      </c>
    </row>
    <row r="97" spans="1:8" ht="14.25" customHeight="1">
      <c r="A97" s="206" t="s">
        <v>129</v>
      </c>
      <c r="B97" s="213">
        <v>6</v>
      </c>
      <c r="C97" s="212" t="s">
        <v>6</v>
      </c>
      <c r="D97" s="213"/>
      <c r="E97" s="212"/>
      <c r="F97" s="213">
        <v>65</v>
      </c>
      <c r="G97" s="212" t="s">
        <v>3</v>
      </c>
      <c r="H97" s="213">
        <f t="shared" si="1"/>
        <v>390</v>
      </c>
    </row>
    <row r="98" spans="1:8" ht="14.25" customHeight="1">
      <c r="A98" s="206" t="s">
        <v>316</v>
      </c>
      <c r="B98" s="213">
        <v>6</v>
      </c>
      <c r="C98" s="212" t="s">
        <v>6</v>
      </c>
      <c r="D98" s="213"/>
      <c r="E98" s="212"/>
      <c r="F98" s="213">
        <v>100</v>
      </c>
      <c r="G98" s="212" t="s">
        <v>3</v>
      </c>
      <c r="H98" s="213">
        <f t="shared" si="1"/>
        <v>600</v>
      </c>
    </row>
    <row r="99" spans="1:8" ht="14.25" customHeight="1">
      <c r="A99" s="206" t="s">
        <v>366</v>
      </c>
      <c r="B99" s="213">
        <v>4</v>
      </c>
      <c r="C99" s="212" t="s">
        <v>6</v>
      </c>
      <c r="D99" s="213"/>
      <c r="E99" s="212"/>
      <c r="F99" s="213">
        <v>100</v>
      </c>
      <c r="G99" s="212" t="s">
        <v>3</v>
      </c>
      <c r="H99" s="213">
        <f t="shared" si="1"/>
        <v>400</v>
      </c>
    </row>
    <row r="100" spans="1:8" ht="14.25" customHeight="1">
      <c r="A100" s="206" t="s">
        <v>367</v>
      </c>
      <c r="B100" s="213">
        <v>1</v>
      </c>
      <c r="C100" s="212" t="s">
        <v>6</v>
      </c>
      <c r="D100" s="213"/>
      <c r="E100" s="212"/>
      <c r="F100" s="213">
        <v>591.5</v>
      </c>
      <c r="G100" s="212" t="s">
        <v>3</v>
      </c>
      <c r="H100" s="213">
        <f t="shared" si="1"/>
        <v>591.5</v>
      </c>
    </row>
    <row r="101" spans="1:8" ht="14.25" customHeight="1">
      <c r="A101" s="206" t="s">
        <v>287</v>
      </c>
      <c r="B101" s="213">
        <v>2</v>
      </c>
      <c r="C101" s="212" t="s">
        <v>6</v>
      </c>
      <c r="D101" s="213"/>
      <c r="E101" s="212"/>
      <c r="F101" s="213">
        <v>14</v>
      </c>
      <c r="G101" s="212" t="s">
        <v>3</v>
      </c>
      <c r="H101" s="213">
        <f t="shared" si="1"/>
        <v>28</v>
      </c>
    </row>
    <row r="102" spans="1:8" ht="14.25" customHeight="1">
      <c r="A102" s="206" t="s">
        <v>368</v>
      </c>
      <c r="B102" s="213">
        <v>60</v>
      </c>
      <c r="C102" s="212" t="s">
        <v>6</v>
      </c>
      <c r="D102" s="213"/>
      <c r="E102" s="212"/>
      <c r="F102" s="213">
        <v>50</v>
      </c>
      <c r="G102" s="212" t="s">
        <v>3</v>
      </c>
      <c r="H102" s="213">
        <f t="shared" si="1"/>
        <v>3000</v>
      </c>
    </row>
    <row r="103" spans="1:8" ht="14.25" customHeight="1">
      <c r="A103" s="206" t="s">
        <v>151</v>
      </c>
      <c r="B103" s="213">
        <v>6</v>
      </c>
      <c r="C103" s="212" t="s">
        <v>152</v>
      </c>
      <c r="D103" s="213"/>
      <c r="E103" s="212"/>
      <c r="F103" s="213">
        <v>50</v>
      </c>
      <c r="G103" s="212" t="s">
        <v>3</v>
      </c>
      <c r="H103" s="213">
        <f t="shared" si="1"/>
        <v>300</v>
      </c>
    </row>
    <row r="104" spans="1:8" ht="14.25" customHeight="1">
      <c r="A104" s="206" t="s">
        <v>100</v>
      </c>
      <c r="B104" s="213">
        <v>3</v>
      </c>
      <c r="C104" s="212" t="s">
        <v>6</v>
      </c>
      <c r="D104" s="213">
        <v>9</v>
      </c>
      <c r="E104" s="212" t="s">
        <v>4</v>
      </c>
      <c r="F104" s="213">
        <v>10</v>
      </c>
      <c r="G104" s="212" t="s">
        <v>3</v>
      </c>
      <c r="H104" s="213">
        <f>B104*D104*F104</f>
        <v>270</v>
      </c>
    </row>
    <row r="105" spans="1:8" ht="14.25" customHeight="1">
      <c r="A105" s="206" t="s">
        <v>98</v>
      </c>
      <c r="B105" s="213">
        <v>5</v>
      </c>
      <c r="C105" s="212" t="s">
        <v>6</v>
      </c>
      <c r="D105" s="213"/>
      <c r="E105" s="212"/>
      <c r="F105" s="213">
        <v>30</v>
      </c>
      <c r="G105" s="212" t="s">
        <v>3</v>
      </c>
      <c r="H105" s="213">
        <f t="shared" si="1"/>
        <v>150</v>
      </c>
    </row>
    <row r="106" spans="1:8" ht="14.25" customHeight="1">
      <c r="A106" s="206" t="s">
        <v>138</v>
      </c>
      <c r="B106" s="213">
        <v>3</v>
      </c>
      <c r="C106" s="212" t="s">
        <v>6</v>
      </c>
      <c r="D106" s="213"/>
      <c r="E106" s="212"/>
      <c r="F106" s="213">
        <v>300</v>
      </c>
      <c r="G106" s="212" t="s">
        <v>3</v>
      </c>
      <c r="H106" s="213">
        <f t="shared" si="1"/>
        <v>900</v>
      </c>
    </row>
    <row r="107" spans="1:8" ht="14.25" customHeight="1">
      <c r="A107" s="206" t="s">
        <v>369</v>
      </c>
      <c r="B107" s="213">
        <v>2</v>
      </c>
      <c r="C107" s="212" t="s">
        <v>6</v>
      </c>
      <c r="D107" s="213"/>
      <c r="E107" s="212"/>
      <c r="F107" s="213">
        <v>812</v>
      </c>
      <c r="G107" s="212" t="s">
        <v>3</v>
      </c>
      <c r="H107" s="213">
        <f t="shared" si="1"/>
        <v>1624</v>
      </c>
    </row>
    <row r="108" spans="1:8" ht="14.25" customHeight="1">
      <c r="A108" s="193" t="s">
        <v>29</v>
      </c>
      <c r="B108" s="203"/>
      <c r="C108" s="203"/>
      <c r="D108" s="366"/>
      <c r="E108" s="355"/>
      <c r="F108" s="202"/>
      <c r="G108" s="202"/>
      <c r="H108" s="204">
        <f>SUM(H83:H107)</f>
        <v>20068</v>
      </c>
    </row>
    <row r="109" spans="1:8" ht="14.25" customHeight="1">
      <c r="A109" s="193" t="s">
        <v>742</v>
      </c>
      <c r="B109" s="203"/>
      <c r="C109" s="203"/>
      <c r="D109" s="225"/>
      <c r="E109" s="225"/>
      <c r="F109" s="202"/>
      <c r="G109" s="202"/>
      <c r="H109" s="208">
        <v>20000</v>
      </c>
    </row>
    <row r="110" spans="1:8" ht="14.25" customHeight="1">
      <c r="A110" s="353" t="s">
        <v>79</v>
      </c>
      <c r="B110" s="354"/>
      <c r="C110" s="354"/>
      <c r="D110" s="354"/>
      <c r="E110" s="354"/>
      <c r="F110" s="354"/>
      <c r="G110" s="354"/>
      <c r="H110" s="355"/>
    </row>
    <row r="111" spans="1:8" ht="27" customHeight="1">
      <c r="A111" s="206" t="s">
        <v>79</v>
      </c>
      <c r="B111" s="203">
        <v>176</v>
      </c>
      <c r="C111" s="203" t="s">
        <v>80</v>
      </c>
      <c r="D111" s="366">
        <v>0.315</v>
      </c>
      <c r="E111" s="355"/>
      <c r="F111" s="202" t="s">
        <v>42</v>
      </c>
      <c r="G111" s="202"/>
      <c r="H111" s="207">
        <f>D111*B111</f>
        <v>55.44</v>
      </c>
    </row>
    <row r="112" spans="1:8" ht="14.25" customHeight="1">
      <c r="A112" s="206"/>
      <c r="B112" s="226">
        <f>H111</f>
        <v>55.44</v>
      </c>
      <c r="C112" s="203" t="s">
        <v>42</v>
      </c>
      <c r="D112" s="224">
        <v>12</v>
      </c>
      <c r="E112" s="225" t="s">
        <v>46</v>
      </c>
      <c r="F112" s="202">
        <v>27.4</v>
      </c>
      <c r="G112" s="202" t="s">
        <v>3</v>
      </c>
      <c r="H112" s="202">
        <f>B112*D112*F112</f>
        <v>18228.67</v>
      </c>
    </row>
    <row r="113" spans="1:8" ht="14.25" customHeight="1">
      <c r="A113" s="193" t="s">
        <v>29</v>
      </c>
      <c r="B113" s="203"/>
      <c r="C113" s="203"/>
      <c r="D113" s="366"/>
      <c r="E113" s="355"/>
      <c r="F113" s="202"/>
      <c r="G113" s="202"/>
      <c r="H113" s="204">
        <f>SUM(H112)</f>
        <v>18229</v>
      </c>
    </row>
    <row r="114" spans="1:8" ht="14.25" customHeight="1">
      <c r="A114" s="353" t="s">
        <v>31</v>
      </c>
      <c r="B114" s="354"/>
      <c r="C114" s="354"/>
      <c r="D114" s="354"/>
      <c r="E114" s="354"/>
      <c r="F114" s="354"/>
      <c r="G114" s="354"/>
      <c r="H114" s="355"/>
    </row>
    <row r="115" spans="1:8" ht="14.25" customHeight="1">
      <c r="A115" s="206" t="s">
        <v>142</v>
      </c>
      <c r="B115" s="213">
        <v>2</v>
      </c>
      <c r="C115" s="212" t="s">
        <v>6</v>
      </c>
      <c r="D115" s="213"/>
      <c r="E115" s="212"/>
      <c r="F115" s="213">
        <v>300</v>
      </c>
      <c r="G115" s="212" t="s">
        <v>3</v>
      </c>
      <c r="H115" s="213">
        <f>B115*F115</f>
        <v>600</v>
      </c>
    </row>
    <row r="116" spans="1:8" ht="14.25" customHeight="1">
      <c r="A116" s="206" t="s">
        <v>116</v>
      </c>
      <c r="B116" s="213">
        <v>3</v>
      </c>
      <c r="C116" s="212" t="s">
        <v>6</v>
      </c>
      <c r="D116" s="213"/>
      <c r="E116" s="212"/>
      <c r="F116" s="213">
        <v>250</v>
      </c>
      <c r="G116" s="212" t="s">
        <v>3</v>
      </c>
      <c r="H116" s="213">
        <f aca="true" t="shared" si="2" ref="H116:H128">B116*F116</f>
        <v>750</v>
      </c>
    </row>
    <row r="117" spans="1:8" ht="14.25" customHeight="1">
      <c r="A117" s="206" t="s">
        <v>119</v>
      </c>
      <c r="B117" s="213">
        <v>4</v>
      </c>
      <c r="C117" s="212" t="s">
        <v>6</v>
      </c>
      <c r="D117" s="213"/>
      <c r="E117" s="212"/>
      <c r="F117" s="213">
        <v>40</v>
      </c>
      <c r="G117" s="212" t="s">
        <v>3</v>
      </c>
      <c r="H117" s="213">
        <f t="shared" si="2"/>
        <v>160</v>
      </c>
    </row>
    <row r="118" spans="1:8" ht="14.25" customHeight="1">
      <c r="A118" s="206" t="s">
        <v>278</v>
      </c>
      <c r="B118" s="213">
        <v>7</v>
      </c>
      <c r="C118" s="212" t="s">
        <v>6</v>
      </c>
      <c r="D118" s="213"/>
      <c r="E118" s="212"/>
      <c r="F118" s="213">
        <v>20</v>
      </c>
      <c r="G118" s="212" t="s">
        <v>3</v>
      </c>
      <c r="H118" s="213">
        <f t="shared" si="2"/>
        <v>140</v>
      </c>
    </row>
    <row r="119" spans="1:8" ht="14.25" customHeight="1">
      <c r="A119" s="206" t="s">
        <v>219</v>
      </c>
      <c r="B119" s="213">
        <v>5</v>
      </c>
      <c r="C119" s="212" t="s">
        <v>6</v>
      </c>
      <c r="D119" s="213"/>
      <c r="E119" s="212"/>
      <c r="F119" s="213">
        <v>30</v>
      </c>
      <c r="G119" s="212" t="s">
        <v>3</v>
      </c>
      <c r="H119" s="213">
        <f t="shared" si="2"/>
        <v>150</v>
      </c>
    </row>
    <row r="120" spans="1:8" ht="14.25" customHeight="1">
      <c r="A120" s="206" t="s">
        <v>145</v>
      </c>
      <c r="B120" s="213">
        <v>4</v>
      </c>
      <c r="C120" s="212" t="s">
        <v>6</v>
      </c>
      <c r="D120" s="213"/>
      <c r="E120" s="212"/>
      <c r="F120" s="213">
        <v>500</v>
      </c>
      <c r="G120" s="212" t="s">
        <v>3</v>
      </c>
      <c r="H120" s="213">
        <f t="shared" si="2"/>
        <v>2000</v>
      </c>
    </row>
    <row r="121" spans="1:8" ht="14.25" customHeight="1">
      <c r="A121" s="206" t="s">
        <v>114</v>
      </c>
      <c r="B121" s="213">
        <v>19</v>
      </c>
      <c r="C121" s="212" t="s">
        <v>110</v>
      </c>
      <c r="D121" s="213"/>
      <c r="E121" s="212"/>
      <c r="F121" s="213">
        <v>240</v>
      </c>
      <c r="G121" s="212" t="s">
        <v>3</v>
      </c>
      <c r="H121" s="213">
        <f t="shared" si="2"/>
        <v>4560</v>
      </c>
    </row>
    <row r="122" spans="1:8" ht="14.25" customHeight="1">
      <c r="A122" s="206" t="s">
        <v>370</v>
      </c>
      <c r="B122" s="213">
        <v>5</v>
      </c>
      <c r="C122" s="212" t="s">
        <v>110</v>
      </c>
      <c r="D122" s="213"/>
      <c r="E122" s="212"/>
      <c r="F122" s="213">
        <v>240</v>
      </c>
      <c r="G122" s="212" t="s">
        <v>3</v>
      </c>
      <c r="H122" s="213">
        <f t="shared" si="2"/>
        <v>1200</v>
      </c>
    </row>
    <row r="123" spans="1:8" ht="14.25" customHeight="1">
      <c r="A123" s="206" t="s">
        <v>247</v>
      </c>
      <c r="B123" s="213">
        <v>55</v>
      </c>
      <c r="C123" s="212" t="s">
        <v>110</v>
      </c>
      <c r="D123" s="213"/>
      <c r="E123" s="212"/>
      <c r="F123" s="213">
        <v>240</v>
      </c>
      <c r="G123" s="212" t="s">
        <v>3</v>
      </c>
      <c r="H123" s="213">
        <f t="shared" si="2"/>
        <v>13200</v>
      </c>
    </row>
    <row r="124" spans="1:8" ht="14.25" customHeight="1">
      <c r="A124" s="206" t="s">
        <v>188</v>
      </c>
      <c r="B124" s="213">
        <v>3</v>
      </c>
      <c r="C124" s="212" t="s">
        <v>6</v>
      </c>
      <c r="D124" s="213"/>
      <c r="E124" s="212"/>
      <c r="F124" s="213">
        <v>17</v>
      </c>
      <c r="G124" s="212" t="s">
        <v>3</v>
      </c>
      <c r="H124" s="213">
        <f t="shared" si="2"/>
        <v>51</v>
      </c>
    </row>
    <row r="125" spans="1:8" ht="14.25" customHeight="1">
      <c r="A125" s="206" t="s">
        <v>279</v>
      </c>
      <c r="B125" s="213">
        <v>20</v>
      </c>
      <c r="C125" s="212" t="s">
        <v>6</v>
      </c>
      <c r="D125" s="213"/>
      <c r="E125" s="212"/>
      <c r="F125" s="213">
        <v>145</v>
      </c>
      <c r="G125" s="212" t="s">
        <v>3</v>
      </c>
      <c r="H125" s="213">
        <f>B125*F125</f>
        <v>2900</v>
      </c>
    </row>
    <row r="126" spans="1:8" ht="14.25" customHeight="1">
      <c r="A126" s="206" t="s">
        <v>371</v>
      </c>
      <c r="B126" s="213">
        <v>40</v>
      </c>
      <c r="C126" s="212" t="s">
        <v>17</v>
      </c>
      <c r="D126" s="213"/>
      <c r="E126" s="212"/>
      <c r="F126" s="213">
        <v>40</v>
      </c>
      <c r="G126" s="212" t="s">
        <v>3</v>
      </c>
      <c r="H126" s="213">
        <f t="shared" si="2"/>
        <v>1600</v>
      </c>
    </row>
    <row r="127" spans="1:8" ht="14.25" customHeight="1">
      <c r="A127" s="206" t="s">
        <v>536</v>
      </c>
      <c r="B127" s="213">
        <v>2</v>
      </c>
      <c r="C127" s="212" t="s">
        <v>6</v>
      </c>
      <c r="D127" s="213"/>
      <c r="E127" s="212"/>
      <c r="F127" s="213">
        <v>125</v>
      </c>
      <c r="G127" s="212" t="s">
        <v>3</v>
      </c>
      <c r="H127" s="213">
        <f t="shared" si="2"/>
        <v>250</v>
      </c>
    </row>
    <row r="128" spans="1:8" ht="14.25" customHeight="1">
      <c r="A128" s="206" t="s">
        <v>537</v>
      </c>
      <c r="B128" s="213">
        <v>4</v>
      </c>
      <c r="C128" s="212" t="s">
        <v>6</v>
      </c>
      <c r="D128" s="213"/>
      <c r="E128" s="212"/>
      <c r="F128" s="213">
        <v>70</v>
      </c>
      <c r="G128" s="212"/>
      <c r="H128" s="213">
        <f t="shared" si="2"/>
        <v>280</v>
      </c>
    </row>
    <row r="129" spans="1:8" ht="24.75" customHeight="1">
      <c r="A129" s="193" t="s">
        <v>31</v>
      </c>
      <c r="B129" s="204"/>
      <c r="C129" s="204"/>
      <c r="D129" s="82"/>
      <c r="E129" s="82"/>
      <c r="F129" s="201"/>
      <c r="G129" s="201"/>
      <c r="H129" s="208">
        <f>SUM(H115:H128)</f>
        <v>27841</v>
      </c>
    </row>
    <row r="130" spans="1:8" ht="14.25" customHeight="1">
      <c r="A130" s="193" t="s">
        <v>749</v>
      </c>
      <c r="B130" s="203"/>
      <c r="C130" s="203"/>
      <c r="D130" s="368"/>
      <c r="E130" s="368"/>
      <c r="F130" s="202"/>
      <c r="G130" s="202"/>
      <c r="H130" s="208">
        <v>24062</v>
      </c>
    </row>
    <row r="131" spans="1:8" ht="14.25" customHeight="1">
      <c r="A131" s="193" t="s">
        <v>89</v>
      </c>
      <c r="B131" s="203"/>
      <c r="C131" s="203"/>
      <c r="D131" s="203"/>
      <c r="E131" s="203"/>
      <c r="F131" s="202"/>
      <c r="G131" s="202"/>
      <c r="H131" s="204">
        <f>H77+H80+H108+H113+H129</f>
        <v>185997</v>
      </c>
    </row>
    <row r="132" spans="1:8" ht="14.25" customHeight="1">
      <c r="A132" s="193" t="s">
        <v>406</v>
      </c>
      <c r="B132" s="203"/>
      <c r="C132" s="203"/>
      <c r="D132" s="203"/>
      <c r="E132" s="203"/>
      <c r="F132" s="202"/>
      <c r="G132" s="202"/>
      <c r="H132" s="204">
        <v>186000</v>
      </c>
    </row>
    <row r="133" spans="1:8" ht="14.25" customHeight="1">
      <c r="A133" s="227" t="s">
        <v>86</v>
      </c>
      <c r="B133" s="228"/>
      <c r="C133" s="228"/>
      <c r="D133" s="228"/>
      <c r="E133" s="228"/>
      <c r="F133" s="229"/>
      <c r="G133" s="229"/>
      <c r="H133" s="230">
        <f>H5+H11+H16+H22+H32+H43+H56+H60+H66+H131</f>
        <v>1609041</v>
      </c>
    </row>
    <row r="134" spans="1:9" ht="14.25" customHeight="1">
      <c r="A134" s="231" t="s">
        <v>87</v>
      </c>
      <c r="B134" s="228"/>
      <c r="C134" s="228"/>
      <c r="D134" s="228"/>
      <c r="E134" s="228"/>
      <c r="F134" s="229"/>
      <c r="G134" s="229"/>
      <c r="H134" s="230">
        <f>H6+H12+H17+H23+H33+H44+H57+H67+H132+H61</f>
        <v>1610000</v>
      </c>
      <c r="I134" s="178"/>
    </row>
    <row r="135" spans="1:6" ht="14.25" customHeight="1">
      <c r="A135" s="25"/>
      <c r="B135" s="26"/>
      <c r="C135" s="26"/>
      <c r="D135" s="26"/>
      <c r="E135" s="11"/>
      <c r="F135" s="27"/>
    </row>
    <row r="136" spans="1:10" ht="14.25" customHeight="1">
      <c r="A136" s="316" t="s">
        <v>61</v>
      </c>
      <c r="B136" s="330"/>
      <c r="C136" s="330"/>
      <c r="D136" s="330"/>
      <c r="E136" s="330"/>
      <c r="F136" s="330"/>
      <c r="G136" s="330"/>
      <c r="H136" s="330"/>
      <c r="I136" s="330"/>
      <c r="J136" s="330"/>
    </row>
    <row r="137" spans="1:7" ht="14.25" customHeight="1">
      <c r="A137" s="1" t="s">
        <v>62</v>
      </c>
      <c r="B137" s="1"/>
      <c r="C137" s="1"/>
      <c r="D137" s="1" t="s">
        <v>60</v>
      </c>
      <c r="E137" s="1"/>
      <c r="F137" s="1"/>
      <c r="G137" s="1" t="s">
        <v>756</v>
      </c>
    </row>
    <row r="138" spans="1:6" ht="14.25" customHeight="1">
      <c r="A138" s="26"/>
      <c r="B138" s="26"/>
      <c r="C138" s="26"/>
      <c r="D138" s="26"/>
      <c r="E138" s="11"/>
      <c r="F138" s="27"/>
    </row>
    <row r="139" spans="1:6" ht="14.25" customHeight="1">
      <c r="A139" s="26"/>
      <c r="B139" s="26"/>
      <c r="C139" s="26"/>
      <c r="D139" s="26"/>
      <c r="E139" s="11"/>
      <c r="F139" s="27"/>
    </row>
    <row r="140" spans="1:6" ht="14.25" customHeight="1">
      <c r="A140" s="26"/>
      <c r="B140" s="26"/>
      <c r="C140" s="26"/>
      <c r="D140" s="26"/>
      <c r="E140" s="11"/>
      <c r="F140" s="27"/>
    </row>
    <row r="141" spans="1:6" ht="14.25" customHeight="1">
      <c r="A141" s="26"/>
      <c r="B141" s="26"/>
      <c r="C141" s="26"/>
      <c r="D141" s="26"/>
      <c r="E141" s="11"/>
      <c r="F141" s="27"/>
    </row>
    <row r="142" spans="1:6" ht="14.25" customHeight="1">
      <c r="A142" s="26"/>
      <c r="B142" s="26"/>
      <c r="C142" s="26"/>
      <c r="D142" s="26"/>
      <c r="E142" s="11"/>
      <c r="F142" s="27"/>
    </row>
    <row r="143" spans="1:6" ht="14.25" customHeight="1">
      <c r="A143" s="26"/>
      <c r="B143" s="26"/>
      <c r="C143" s="26"/>
      <c r="D143" s="26"/>
      <c r="E143" s="11"/>
      <c r="F143" s="27"/>
    </row>
    <row r="144" spans="1:6" ht="14.25" customHeight="1">
      <c r="A144" s="26"/>
      <c r="B144" s="26"/>
      <c r="C144" s="26"/>
      <c r="D144" s="26"/>
      <c r="E144" s="11"/>
      <c r="F144" s="27"/>
    </row>
    <row r="145" spans="1:6" ht="14.25" customHeight="1">
      <c r="A145" s="26"/>
      <c r="B145" s="26"/>
      <c r="C145" s="26"/>
      <c r="D145" s="26"/>
      <c r="E145" s="11"/>
      <c r="F145" s="27"/>
    </row>
    <row r="146" spans="1:6" ht="14.25" customHeight="1">
      <c r="A146" s="28"/>
      <c r="B146" s="28"/>
      <c r="C146" s="26"/>
      <c r="D146" s="11"/>
      <c r="E146" s="11"/>
      <c r="F146" s="27"/>
    </row>
    <row r="147" spans="1:6" ht="14.25" customHeight="1">
      <c r="A147" s="29"/>
      <c r="B147" s="29"/>
      <c r="C147" s="29"/>
      <c r="D147" s="29"/>
      <c r="E147" s="11"/>
      <c r="F147" s="27"/>
    </row>
    <row r="148" spans="1:6" ht="14.25" customHeight="1">
      <c r="A148" s="30"/>
      <c r="B148" s="11"/>
      <c r="C148" s="11"/>
      <c r="D148" s="11"/>
      <c r="E148" s="11"/>
      <c r="F148" s="27"/>
    </row>
  </sheetData>
  <sheetProtection/>
  <mergeCells count="28">
    <mergeCell ref="A19:H19"/>
    <mergeCell ref="A110:H110"/>
    <mergeCell ref="D130:E130"/>
    <mergeCell ref="A114:H114"/>
    <mergeCell ref="C28:C30"/>
    <mergeCell ref="E28:E30"/>
    <mergeCell ref="A69:H69"/>
    <mergeCell ref="A62:H62"/>
    <mergeCell ref="A136:J136"/>
    <mergeCell ref="A2:H2"/>
    <mergeCell ref="A24:H24"/>
    <mergeCell ref="A34:H34"/>
    <mergeCell ref="A45:H45"/>
    <mergeCell ref="D113:E113"/>
    <mergeCell ref="A82:H82"/>
    <mergeCell ref="D108:E108"/>
    <mergeCell ref="A68:H68"/>
    <mergeCell ref="D111:E111"/>
    <mergeCell ref="A1:H1"/>
    <mergeCell ref="D81:E81"/>
    <mergeCell ref="A58:H58"/>
    <mergeCell ref="A77:G77"/>
    <mergeCell ref="A78:H78"/>
    <mergeCell ref="A28:A30"/>
    <mergeCell ref="A25:A27"/>
    <mergeCell ref="A3:H3"/>
    <mergeCell ref="A7:H7"/>
    <mergeCell ref="A14:H14"/>
  </mergeCells>
  <printOptions/>
  <pageMargins left="0.59" right="0.75" top="0.5" bottom="1" header="0.5" footer="0.5"/>
  <pageSetup horizontalDpi="600" verticalDpi="600" orientation="portrait" paperSize="9" scale="90" r:id="rId1"/>
  <rowBreaks count="3" manualBreakCount="3">
    <brk id="109" max="9" man="1"/>
    <brk id="137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2013-04-16T02:59:12Z</cp:lastPrinted>
  <dcterms:created xsi:type="dcterms:W3CDTF">1996-10-08T23:32:33Z</dcterms:created>
  <dcterms:modified xsi:type="dcterms:W3CDTF">2005-12-31T20:43:56Z</dcterms:modified>
  <cp:category/>
  <cp:version/>
  <cp:contentType/>
  <cp:contentStatus/>
</cp:coreProperties>
</file>